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pauli\Downloads\"/>
    </mc:Choice>
  </mc:AlternateContent>
  <xr:revisionPtr revIDLastSave="0" documentId="8_{7AA9769D-A6BE-466C-A354-0A04F687B673}" xr6:coauthVersionLast="47" xr6:coauthVersionMax="47" xr10:uidLastSave="{00000000-0000-0000-0000-000000000000}"/>
  <bookViews>
    <workbookView xWindow="28680" yWindow="-3630" windowWidth="38640" windowHeight="21120" xr2:uid="{00000000-000D-0000-FFFF-FFFF00000000}"/>
  </bookViews>
  <sheets>
    <sheet name="Ready Reckoner" sheetId="1" r:id="rId1"/>
    <sheet name="Model Processes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wflj5zQXK4pRYxe0M7XMb1pjOVF2LHBPZZAtUuTlgQ="/>
    </ext>
  </extLst>
</workbook>
</file>

<file path=xl/calcChain.xml><?xml version="1.0" encoding="utf-8"?>
<calcChain xmlns="http://schemas.openxmlformats.org/spreadsheetml/2006/main">
  <c r="I233" i="1" l="1"/>
  <c r="H233" i="1"/>
  <c r="G233" i="1"/>
  <c r="I232" i="1"/>
  <c r="H232" i="1"/>
  <c r="I231" i="1"/>
  <c r="H231" i="1"/>
  <c r="I230" i="1"/>
  <c r="I234" i="1"/>
  <c r="H230" i="1"/>
  <c r="H234" i="1"/>
  <c r="G230" i="1"/>
  <c r="G234" i="1"/>
  <c r="I227" i="1"/>
  <c r="H227" i="1"/>
  <c r="G227" i="1"/>
  <c r="I226" i="1"/>
  <c r="H226" i="1"/>
  <c r="G226" i="1"/>
  <c r="I225" i="1"/>
  <c r="G225" i="1"/>
  <c r="H225" i="1"/>
  <c r="I224" i="1"/>
  <c r="H224" i="1"/>
  <c r="G224" i="1"/>
  <c r="I223" i="1"/>
  <c r="H223" i="1"/>
  <c r="G223" i="1"/>
  <c r="I222" i="1"/>
  <c r="H222" i="1"/>
  <c r="I221" i="1"/>
  <c r="H221" i="1"/>
  <c r="G221" i="1"/>
  <c r="I220" i="1"/>
  <c r="H220" i="1"/>
  <c r="G220" i="1"/>
  <c r="I219" i="1"/>
  <c r="H219" i="1"/>
  <c r="G219" i="1"/>
  <c r="I218" i="1"/>
  <c r="H218" i="1"/>
  <c r="G218" i="1"/>
  <c r="I217" i="1"/>
  <c r="G217" i="1"/>
  <c r="H217" i="1"/>
  <c r="I216" i="1"/>
  <c r="H216" i="1"/>
  <c r="G216" i="1"/>
  <c r="I215" i="1"/>
  <c r="H215" i="1"/>
  <c r="G215" i="1"/>
  <c r="I214" i="1"/>
  <c r="H214" i="1"/>
  <c r="I213" i="1"/>
  <c r="H213" i="1"/>
  <c r="G213" i="1"/>
  <c r="I212" i="1"/>
  <c r="H212" i="1"/>
  <c r="G212" i="1"/>
  <c r="I211" i="1"/>
  <c r="H211" i="1"/>
  <c r="G211" i="1"/>
  <c r="I210" i="1"/>
  <c r="H210" i="1"/>
  <c r="G210" i="1"/>
  <c r="I209" i="1"/>
  <c r="G209" i="1"/>
  <c r="H209" i="1"/>
  <c r="I208" i="1"/>
  <c r="H208" i="1"/>
  <c r="G208" i="1"/>
  <c r="I207" i="1"/>
  <c r="H207" i="1"/>
  <c r="G207" i="1"/>
  <c r="I206" i="1"/>
  <c r="H206" i="1"/>
  <c r="I205" i="1"/>
  <c r="H205" i="1"/>
  <c r="G205" i="1"/>
  <c r="I204" i="1"/>
  <c r="H204" i="1"/>
  <c r="G204" i="1"/>
  <c r="I203" i="1"/>
  <c r="H203" i="1"/>
  <c r="G203" i="1"/>
  <c r="I202" i="1"/>
  <c r="H202" i="1"/>
  <c r="G202" i="1"/>
  <c r="I201" i="1"/>
  <c r="G201" i="1"/>
  <c r="H201" i="1"/>
  <c r="I200" i="1"/>
  <c r="H200" i="1"/>
  <c r="G200" i="1"/>
  <c r="I199" i="1"/>
  <c r="H199" i="1"/>
  <c r="G199" i="1"/>
  <c r="I198" i="1"/>
  <c r="H198" i="1"/>
  <c r="I197" i="1"/>
  <c r="H197" i="1"/>
  <c r="G197" i="1"/>
  <c r="I196" i="1"/>
  <c r="H196" i="1"/>
  <c r="G196" i="1"/>
  <c r="I195" i="1"/>
  <c r="H195" i="1"/>
  <c r="G195" i="1"/>
  <c r="I194" i="1"/>
  <c r="H194" i="1"/>
  <c r="G194" i="1"/>
  <c r="I193" i="1"/>
  <c r="G193" i="1"/>
  <c r="H193" i="1"/>
  <c r="I192" i="1"/>
  <c r="H192" i="1"/>
  <c r="G192" i="1"/>
  <c r="I191" i="1"/>
  <c r="H191" i="1"/>
  <c r="G191" i="1"/>
  <c r="I190" i="1"/>
  <c r="H190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G185" i="1"/>
  <c r="H185" i="1"/>
  <c r="I184" i="1"/>
  <c r="H184" i="1"/>
  <c r="G184" i="1"/>
  <c r="I183" i="1"/>
  <c r="H183" i="1"/>
  <c r="G183" i="1"/>
  <c r="I182" i="1"/>
  <c r="H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G177" i="1"/>
  <c r="H177" i="1"/>
  <c r="I176" i="1"/>
  <c r="H176" i="1"/>
  <c r="G176" i="1"/>
  <c r="I175" i="1"/>
  <c r="H175" i="1"/>
  <c r="G175" i="1"/>
  <c r="I174" i="1"/>
  <c r="H174" i="1"/>
  <c r="I173" i="1"/>
  <c r="H173" i="1"/>
  <c r="G173" i="1"/>
  <c r="I172" i="1"/>
  <c r="H172" i="1"/>
  <c r="G172" i="1"/>
  <c r="I171" i="1"/>
  <c r="H171" i="1"/>
  <c r="G171" i="1"/>
  <c r="I170" i="1"/>
  <c r="H170" i="1"/>
  <c r="G170" i="1"/>
  <c r="I169" i="1"/>
  <c r="G169" i="1"/>
  <c r="H169" i="1"/>
  <c r="I168" i="1"/>
  <c r="H168" i="1"/>
  <c r="G168" i="1"/>
  <c r="I167" i="1"/>
  <c r="H167" i="1"/>
  <c r="G167" i="1"/>
  <c r="I166" i="1"/>
  <c r="H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I161" i="1"/>
  <c r="G161" i="1"/>
  <c r="H161" i="1"/>
  <c r="I160" i="1"/>
  <c r="H160" i="1"/>
  <c r="G160" i="1"/>
  <c r="I159" i="1"/>
  <c r="H159" i="1"/>
  <c r="G159" i="1"/>
  <c r="I158" i="1"/>
  <c r="H158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G153" i="1"/>
  <c r="H153" i="1"/>
  <c r="I152" i="1"/>
  <c r="H152" i="1"/>
  <c r="G152" i="1"/>
  <c r="I151" i="1"/>
  <c r="H151" i="1"/>
  <c r="G151" i="1"/>
  <c r="I150" i="1"/>
  <c r="H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I145" i="1"/>
  <c r="G145" i="1"/>
  <c r="H145" i="1"/>
  <c r="I144" i="1"/>
  <c r="H144" i="1"/>
  <c r="G144" i="1"/>
  <c r="I143" i="1"/>
  <c r="H143" i="1"/>
  <c r="G143" i="1"/>
  <c r="I142" i="1"/>
  <c r="H142" i="1"/>
  <c r="I141" i="1"/>
  <c r="H141" i="1"/>
  <c r="G141" i="1"/>
  <c r="I140" i="1"/>
  <c r="H140" i="1"/>
  <c r="G140" i="1"/>
  <c r="I139" i="1"/>
  <c r="H139" i="1"/>
  <c r="G139" i="1"/>
  <c r="I138" i="1"/>
  <c r="H138" i="1"/>
  <c r="G138" i="1"/>
  <c r="I137" i="1"/>
  <c r="G137" i="1"/>
  <c r="H137" i="1"/>
  <c r="I136" i="1"/>
  <c r="H136" i="1"/>
  <c r="G136" i="1"/>
  <c r="I135" i="1"/>
  <c r="H135" i="1"/>
  <c r="G135" i="1"/>
  <c r="I134" i="1"/>
  <c r="H134" i="1"/>
  <c r="I133" i="1"/>
  <c r="H133" i="1"/>
  <c r="G133" i="1"/>
  <c r="I132" i="1"/>
  <c r="H132" i="1"/>
  <c r="G132" i="1"/>
  <c r="I131" i="1"/>
  <c r="H131" i="1"/>
  <c r="G131" i="1"/>
  <c r="I130" i="1"/>
  <c r="H130" i="1"/>
  <c r="G130" i="1"/>
  <c r="I129" i="1"/>
  <c r="G129" i="1"/>
  <c r="H129" i="1"/>
  <c r="I128" i="1"/>
  <c r="H128" i="1"/>
  <c r="G128" i="1"/>
  <c r="I127" i="1"/>
  <c r="H127" i="1"/>
  <c r="G127" i="1"/>
  <c r="I126" i="1"/>
  <c r="H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G121" i="1"/>
  <c r="H121" i="1"/>
  <c r="I120" i="1"/>
  <c r="H120" i="1"/>
  <c r="G120" i="1"/>
  <c r="I119" i="1"/>
  <c r="H119" i="1"/>
  <c r="G119" i="1"/>
  <c r="I118" i="1"/>
  <c r="H118" i="1"/>
  <c r="I117" i="1"/>
  <c r="H117" i="1"/>
  <c r="G117" i="1"/>
  <c r="I116" i="1"/>
  <c r="H116" i="1"/>
  <c r="G116" i="1"/>
  <c r="I115" i="1"/>
  <c r="H115" i="1"/>
  <c r="G115" i="1"/>
  <c r="I114" i="1"/>
  <c r="H114" i="1"/>
  <c r="G114" i="1"/>
  <c r="I113" i="1"/>
  <c r="G113" i="1"/>
  <c r="H113" i="1"/>
  <c r="I112" i="1"/>
  <c r="H112" i="1"/>
  <c r="G112" i="1"/>
  <c r="I111" i="1"/>
  <c r="H111" i="1"/>
  <c r="G111" i="1"/>
  <c r="I110" i="1"/>
  <c r="H110" i="1"/>
  <c r="I109" i="1"/>
  <c r="H109" i="1"/>
  <c r="G109" i="1"/>
  <c r="I108" i="1"/>
  <c r="H108" i="1"/>
  <c r="G108" i="1"/>
  <c r="I107" i="1"/>
  <c r="H107" i="1"/>
  <c r="G107" i="1"/>
  <c r="I106" i="1"/>
  <c r="H106" i="1"/>
  <c r="G106" i="1"/>
  <c r="I105" i="1"/>
  <c r="G105" i="1"/>
  <c r="H105" i="1"/>
  <c r="I104" i="1"/>
  <c r="H104" i="1"/>
  <c r="G104" i="1"/>
  <c r="I103" i="1"/>
  <c r="H103" i="1"/>
  <c r="G103" i="1"/>
  <c r="I102" i="1"/>
  <c r="H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G97" i="1"/>
  <c r="H97" i="1"/>
  <c r="I94" i="1"/>
  <c r="H94" i="1"/>
  <c r="I93" i="1"/>
  <c r="H93" i="1"/>
  <c r="I92" i="1"/>
  <c r="H92" i="1"/>
  <c r="I91" i="1"/>
  <c r="H91" i="1"/>
  <c r="I90" i="1"/>
  <c r="H90" i="1"/>
  <c r="I89" i="1"/>
  <c r="G89" i="1"/>
  <c r="H89" i="1"/>
  <c r="I88" i="1"/>
  <c r="H88" i="1"/>
  <c r="I87" i="1"/>
  <c r="H87" i="1"/>
  <c r="G87" i="1"/>
  <c r="I86" i="1"/>
  <c r="H86" i="1"/>
  <c r="I85" i="1"/>
  <c r="H85" i="1"/>
  <c r="G85" i="1"/>
  <c r="I84" i="1"/>
  <c r="H84" i="1"/>
  <c r="I83" i="1"/>
  <c r="H83" i="1"/>
  <c r="G83" i="1"/>
  <c r="I82" i="1"/>
  <c r="H82" i="1"/>
  <c r="I81" i="1"/>
  <c r="H81" i="1"/>
  <c r="G81" i="1"/>
  <c r="I80" i="1"/>
  <c r="H80" i="1"/>
  <c r="I79" i="1"/>
  <c r="H79" i="1"/>
  <c r="I78" i="1"/>
  <c r="H78" i="1"/>
  <c r="I77" i="1"/>
  <c r="H77" i="1"/>
  <c r="G77" i="1"/>
  <c r="I76" i="1"/>
  <c r="H76" i="1"/>
  <c r="I75" i="1"/>
  <c r="H75" i="1"/>
  <c r="G75" i="1"/>
  <c r="I74" i="1"/>
  <c r="H74" i="1"/>
  <c r="I73" i="1"/>
  <c r="G73" i="1"/>
  <c r="H73" i="1"/>
  <c r="I72" i="1"/>
  <c r="H72" i="1"/>
  <c r="I71" i="1"/>
  <c r="H71" i="1"/>
  <c r="G71" i="1"/>
  <c r="I70" i="1"/>
  <c r="H70" i="1"/>
  <c r="I69" i="1"/>
  <c r="H69" i="1"/>
  <c r="G69" i="1"/>
  <c r="I68" i="1"/>
  <c r="H68" i="1"/>
  <c r="I67" i="1"/>
  <c r="H67" i="1"/>
  <c r="G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F52" i="1"/>
  <c r="I51" i="1"/>
  <c r="H51" i="1"/>
  <c r="F51" i="1"/>
  <c r="I50" i="1"/>
  <c r="H50" i="1"/>
  <c r="G50" i="1"/>
  <c r="F50" i="1"/>
  <c r="I49" i="1"/>
  <c r="H49" i="1"/>
  <c r="F49" i="1"/>
  <c r="I48" i="1"/>
  <c r="H48" i="1"/>
  <c r="F48" i="1"/>
  <c r="I47" i="1"/>
  <c r="H47" i="1"/>
  <c r="F47" i="1"/>
  <c r="I46" i="1"/>
  <c r="H46" i="1"/>
  <c r="F46" i="1"/>
  <c r="I45" i="1"/>
  <c r="I95" i="1"/>
  <c r="H45" i="1"/>
  <c r="G45" i="1"/>
  <c r="I42" i="1"/>
  <c r="H42" i="1"/>
  <c r="I41" i="1"/>
  <c r="H41" i="1"/>
  <c r="G41" i="1"/>
  <c r="I40" i="1"/>
  <c r="H40" i="1"/>
  <c r="I39" i="1"/>
  <c r="H39" i="1"/>
  <c r="X38" i="1"/>
  <c r="I38" i="1"/>
  <c r="H38" i="1"/>
  <c r="I37" i="1"/>
  <c r="H37" i="1"/>
  <c r="I36" i="1"/>
  <c r="H36" i="1"/>
  <c r="I35" i="1"/>
  <c r="H35" i="1"/>
  <c r="I34" i="1"/>
  <c r="H34" i="1"/>
  <c r="I33" i="1"/>
  <c r="I43" i="1"/>
  <c r="H33" i="1"/>
  <c r="I32" i="1"/>
  <c r="H32" i="1"/>
  <c r="I31" i="1"/>
  <c r="H31" i="1"/>
  <c r="I30" i="1"/>
  <c r="H30" i="1"/>
  <c r="G30" i="1"/>
  <c r="X29" i="1"/>
  <c r="X43" i="1"/>
  <c r="I29" i="1"/>
  <c r="H29" i="1"/>
  <c r="G29" i="1"/>
  <c r="I26" i="1"/>
  <c r="G26" i="1"/>
  <c r="H26" i="1"/>
  <c r="I25" i="1"/>
  <c r="H25" i="1"/>
  <c r="G25" i="1"/>
  <c r="I24" i="1"/>
  <c r="H24" i="1"/>
  <c r="G24" i="1"/>
  <c r="I23" i="1"/>
  <c r="H23" i="1"/>
  <c r="I22" i="1"/>
  <c r="H22" i="1"/>
  <c r="G22" i="1"/>
  <c r="I21" i="1"/>
  <c r="H21" i="1"/>
  <c r="I20" i="1"/>
  <c r="H20" i="1"/>
  <c r="G20" i="1"/>
  <c r="AI19" i="1"/>
  <c r="I19" i="1"/>
  <c r="H19" i="1"/>
  <c r="G19" i="1"/>
  <c r="I18" i="1"/>
  <c r="H18" i="1"/>
  <c r="G18" i="1"/>
  <c r="I17" i="1"/>
  <c r="H17" i="1"/>
  <c r="G17" i="1"/>
  <c r="I16" i="1"/>
  <c r="I27" i="1"/>
  <c r="H16" i="1"/>
  <c r="G16" i="1"/>
  <c r="H228" i="1"/>
  <c r="H95" i="1"/>
  <c r="H27" i="1"/>
  <c r="G43" i="1"/>
  <c r="G27" i="1"/>
  <c r="H43" i="1"/>
  <c r="I228" i="1"/>
  <c r="L9" i="1"/>
  <c r="L11" i="1"/>
  <c r="G21" i="1"/>
  <c r="G23" i="1"/>
  <c r="G36" i="1"/>
  <c r="G79" i="1"/>
  <c r="G95" i="1"/>
  <c r="G102" i="1"/>
  <c r="G228" i="1"/>
  <c r="G110" i="1"/>
  <c r="G118" i="1"/>
  <c r="G126" i="1"/>
  <c r="G134" i="1"/>
  <c r="G142" i="1"/>
  <c r="G150" i="1"/>
  <c r="G158" i="1"/>
  <c r="G166" i="1"/>
  <c r="G174" i="1"/>
  <c r="G182" i="1"/>
  <c r="G190" i="1"/>
  <c r="G198" i="1"/>
  <c r="G206" i="1"/>
  <c r="G214" i="1"/>
  <c r="G222" i="1"/>
  <c r="L8" i="1"/>
  <c r="S9" i="1"/>
  <c r="L7" i="1"/>
  <c r="S8" i="1"/>
  <c r="S10" i="1"/>
  <c r="AC8" i="1"/>
  <c r="AA9" i="1"/>
  <c r="AA10" i="1"/>
  <c r="AA19" i="1"/>
  <c r="AC9" i="1"/>
  <c r="AA18" i="1"/>
  <c r="AA20" i="1"/>
  <c r="AA11" i="1"/>
  <c r="S11" i="1"/>
  <c r="S12" i="1"/>
  <c r="AA12" i="1"/>
  <c r="AA13" i="1"/>
  <c r="AI9" i="1"/>
  <c r="AI10" i="1"/>
  <c r="AI17" i="1"/>
  <c r="AI11" i="1"/>
  <c r="AI12" i="1"/>
  <c r="AI20" i="1"/>
  <c r="AA22" i="1"/>
  <c r="AA21" i="1"/>
</calcChain>
</file>

<file path=xl/sharedStrings.xml><?xml version="1.0" encoding="utf-8"?>
<sst xmlns="http://schemas.openxmlformats.org/spreadsheetml/2006/main" count="2313" uniqueCount="262">
  <si>
    <t>Yes</t>
  </si>
  <si>
    <t>Total gas cloud</t>
  </si>
  <si>
    <t>776.74 MT</t>
  </si>
  <si>
    <t>No</t>
  </si>
  <si>
    <r>
      <rPr>
        <b/>
        <sz val="16"/>
        <color theme="0"/>
        <rFont val="Helvetica Neue"/>
        <family val="2"/>
      </rPr>
      <t xml:space="preserve">Section 1 - Where is the solution applied 
</t>
    </r>
    <r>
      <rPr>
        <b/>
        <sz val="12"/>
        <color theme="0"/>
        <rFont val="Helvetica"/>
        <family val="2"/>
      </rPr>
      <t>(Tiers boxes are info only)
(select yes/no for processes and sub-processes)</t>
    </r>
  </si>
  <si>
    <r>
      <rPr>
        <b/>
        <sz val="16"/>
        <color theme="0"/>
        <rFont val="Helvetica Neue"/>
        <family val="2"/>
      </rPr>
      <t xml:space="preserve">Reach - Maximum amount of  'gas cloud' that can be affected by the solution
</t>
    </r>
    <r>
      <rPr>
        <b/>
        <sz val="12"/>
        <color theme="0"/>
        <rFont val="Helvetica"/>
        <family val="2"/>
      </rPr>
      <t>(auto-calculated)</t>
    </r>
  </si>
  <si>
    <r>
      <rPr>
        <b/>
        <sz val="16"/>
        <color theme="0"/>
        <rFont val="Helvetica Neue"/>
        <family val="2"/>
      </rPr>
      <t xml:space="preserve">Section 2. Effectiveness of the solution
</t>
    </r>
    <r>
      <rPr>
        <b/>
        <sz val="12"/>
        <color theme="0"/>
        <rFont val="Helvetica"/>
        <family val="2"/>
      </rPr>
      <t>(insert % savings relative to Aii baselines)</t>
    </r>
  </si>
  <si>
    <r>
      <rPr>
        <b/>
        <sz val="16"/>
        <color theme="0"/>
        <rFont val="Helvetica Neue"/>
        <family val="2"/>
      </rPr>
      <t xml:space="preserve">Maximum Potenital Savings MPS (assuming 100% scale up / roll out)
</t>
    </r>
    <r>
      <rPr>
        <b/>
        <sz val="12"/>
        <color theme="0"/>
        <rFont val="Helvetica"/>
        <family val="2"/>
      </rPr>
      <t>(Auto-cacluated)</t>
    </r>
  </si>
  <si>
    <r>
      <rPr>
        <b/>
        <sz val="16"/>
        <color rgb="FFF33B5F"/>
        <rFont val="Helvetica Neue"/>
        <family val="2"/>
      </rPr>
      <t xml:space="preserve">Section 3. Georgraphical Limitations
</t>
    </r>
    <r>
      <rPr>
        <b/>
        <sz val="12"/>
        <color rgb="FFF33B5F"/>
        <rFont val="Helvetica"/>
        <family val="2"/>
      </rPr>
      <t>(leave if solution is globally applicable)
(Estimate % of relevant industry affected if geograpically restricted)
(Amend fuel mix for local conditions if desired)</t>
    </r>
  </si>
  <si>
    <r>
      <rPr>
        <b/>
        <sz val="16"/>
        <color rgb="FFF33B5F"/>
        <rFont val="Helvetica Neue"/>
        <family val="2"/>
      </rPr>
      <t xml:space="preserve"> MPS after any geographical limitations 
</t>
    </r>
    <r>
      <rPr>
        <sz val="12"/>
        <color rgb="FFF33B5F"/>
        <rFont val="Helvetica"/>
        <family val="2"/>
      </rPr>
      <t>(Auto-calculated)</t>
    </r>
  </si>
  <si>
    <r>
      <rPr>
        <b/>
        <sz val="16"/>
        <color rgb="FFF33B5F"/>
        <rFont val="Helvetica Neue"/>
        <family val="2"/>
      </rPr>
      <t xml:space="preserve">Section 4. Scale-up and Roll-out
</t>
    </r>
    <r>
      <rPr>
        <b/>
        <sz val="12"/>
        <color rgb="FFF33B5F"/>
        <rFont val="Helvetica"/>
        <family val="2"/>
      </rPr>
      <t>(The MPS assumes a complete roll-out into the industry globally or in the restricted geographical area indicated - insert realistic projections of the % of MPS that will be achieved)</t>
    </r>
  </si>
  <si>
    <t>Projected CO2 Savings 
+ Cost / Benefit Appraisal</t>
  </si>
  <si>
    <t>Tiers</t>
  </si>
  <si>
    <t>🔻</t>
  </si>
  <si>
    <t>% saving vs Aii baseline process</t>
  </si>
  <si>
    <t>Tier 4</t>
  </si>
  <si>
    <t>Fibres</t>
  </si>
  <si>
    <t>∑CO2 - electricity</t>
  </si>
  <si>
    <t>MT CO2</t>
  </si>
  <si>
    <t>Maximum Potenital Savings</t>
  </si>
  <si>
    <t>Geographically restricted MPS</t>
  </si>
  <si>
    <t>Tier 3</t>
  </si>
  <si>
    <t>Yarns</t>
  </si>
  <si>
    <t>∑CO2 - heat/direct fuel</t>
  </si>
  <si>
    <t>CO2 - electricity</t>
  </si>
  <si>
    <t>Is the solution applicable globally?</t>
  </si>
  <si>
    <t>Tier 2</t>
  </si>
  <si>
    <t>Fabrics</t>
  </si>
  <si>
    <t>∑CO2 - TOTAL</t>
  </si>
  <si>
    <t>CO2 - heat/direct fuel</t>
  </si>
  <si>
    <t>Is the solution geographically restricted?</t>
  </si>
  <si>
    <t>What % of the MPS will realistically be achieved by the end of the project funding?</t>
  </si>
  <si>
    <t>Projected annual savings p.a. by end of funded project</t>
  </si>
  <si>
    <t>MT per year</t>
  </si>
  <si>
    <t>Wet Processing</t>
  </si>
  <si>
    <t>🔺</t>
  </si>
  <si>
    <t>MPS ∑CO2 - TOTAL</t>
  </si>
  <si>
    <t>What % of the MPS will realistically be achieved by the end of 2030?</t>
  </si>
  <si>
    <t>T per year</t>
  </si>
  <si>
    <t>Tier 1</t>
  </si>
  <si>
    <t>Garment / Product Manufacture</t>
  </si>
  <si>
    <t>% of Gas Cloud</t>
  </si>
  <si>
    <t>T CO2</t>
  </si>
  <si>
    <t>If geographically restricted, what is the estimated % of the relevant global industry that seelcted region represents?</t>
  </si>
  <si>
    <t>Projected annual savings p.a. by end of 2030</t>
  </si>
  <si>
    <t>Other</t>
  </si>
  <si>
    <t>provide details</t>
  </si>
  <si>
    <t>Tier</t>
  </si>
  <si>
    <t>Fibre</t>
  </si>
  <si>
    <t>Process</t>
  </si>
  <si>
    <t>Sub-process</t>
  </si>
  <si>
    <t xml:space="preserve">Where does the solution Apply </t>
  </si>
  <si>
    <t>∑CO2 MT from master data Jan 24</t>
  </si>
  <si>
    <t>% Heat (Fuel)</t>
  </si>
  <si>
    <t>% Electricity</t>
  </si>
  <si>
    <t>∑CO2 MT</t>
  </si>
  <si>
    <t>Fibre Production</t>
  </si>
  <si>
    <t>For a geographically restricted solution do you want to use default emission factor?</t>
  </si>
  <si>
    <t>Cost / Benefit</t>
  </si>
  <si>
    <t>All fibre production</t>
  </si>
  <si>
    <t>Geographically restricted MPS - with adjusted emission factor</t>
  </si>
  <si>
    <t>Project Cost</t>
  </si>
  <si>
    <t>Polyester</t>
  </si>
  <si>
    <t>Extraction + Polymer</t>
  </si>
  <si>
    <t>Tonnes / year saving ➗ project cost (end of project)</t>
  </si>
  <si>
    <t>Cotton</t>
  </si>
  <si>
    <t>Agriculture + Gin</t>
  </si>
  <si>
    <t xml:space="preserve">For a georgraphically retricted solution, do you want to use a tailored emission factor? </t>
  </si>
  <si>
    <t>Viscose</t>
  </si>
  <si>
    <t>Agriculture + Fibre</t>
  </si>
  <si>
    <t>Nylon</t>
  </si>
  <si>
    <t>Tonnes / year saving ➗ project cost (2030)</t>
  </si>
  <si>
    <t>Acrylic</t>
  </si>
  <si>
    <t>Other mmcf</t>
  </si>
  <si>
    <t>On-site heat / electricity</t>
  </si>
  <si>
    <t>Elastane</t>
  </si>
  <si>
    <t>Fuel</t>
  </si>
  <si>
    <t>% share</t>
  </si>
  <si>
    <t>g CO2 / kWh</t>
  </si>
  <si>
    <t>Wool</t>
  </si>
  <si>
    <t xml:space="preserve">Agriculture </t>
  </si>
  <si>
    <t>Gas (40)</t>
  </si>
  <si>
    <t>Other animal</t>
  </si>
  <si>
    <t>Agriculture</t>
  </si>
  <si>
    <t>Coal (40)</t>
  </si>
  <si>
    <t>Other plant</t>
  </si>
  <si>
    <t>Agriculture + fibre extraction</t>
  </si>
  <si>
    <t>Biomass (10)</t>
  </si>
  <si>
    <t>Diesel (10)</t>
  </si>
  <si>
    <t>Yarn Production</t>
  </si>
  <si>
    <t>GHG-free (0)</t>
  </si>
  <si>
    <t>All yarn production</t>
  </si>
  <si>
    <t>Combined</t>
  </si>
  <si>
    <t>∑must=100</t>
  </si>
  <si>
    <t>Yarn Formation</t>
  </si>
  <si>
    <t>Filament Spinning</t>
  </si>
  <si>
    <t>Staple Spinning</t>
  </si>
  <si>
    <t>Grid Electricity</t>
  </si>
  <si>
    <t>Ring Spinning</t>
  </si>
  <si>
    <t>Open End Spinning</t>
  </si>
  <si>
    <t>Coal (32.5)</t>
  </si>
  <si>
    <t>Gas (32.5)</t>
  </si>
  <si>
    <t>Biomass (7.5)</t>
  </si>
  <si>
    <t>Diesel (7.5)</t>
  </si>
  <si>
    <t>GHG-free (20)</t>
  </si>
  <si>
    <t>Grid:On-site electricity split</t>
  </si>
  <si>
    <t>On-site (80)</t>
  </si>
  <si>
    <t>Wool/animal</t>
  </si>
  <si>
    <t>Wool Spinning</t>
  </si>
  <si>
    <t>Grid  (20)</t>
  </si>
  <si>
    <t>Fabric Production</t>
  </si>
  <si>
    <t>All fabric production</t>
  </si>
  <si>
    <t>Default</t>
  </si>
  <si>
    <t>All</t>
  </si>
  <si>
    <t xml:space="preserve">All Weft Knit </t>
  </si>
  <si>
    <t>All Warp Knit Warping</t>
  </si>
  <si>
    <t xml:space="preserve">All Warp Knit Knitting </t>
  </si>
  <si>
    <t>All Weaving Beaming</t>
  </si>
  <si>
    <t>All Weaving Sizing</t>
  </si>
  <si>
    <t>All Weaving Weaving</t>
  </si>
  <si>
    <t>All Knitwear</t>
  </si>
  <si>
    <t>Weft Knit</t>
  </si>
  <si>
    <t>Viscose/mmcf</t>
  </si>
  <si>
    <t>Warp Knit</t>
  </si>
  <si>
    <t>Warping</t>
  </si>
  <si>
    <t>Knitting</t>
  </si>
  <si>
    <t>Weaving</t>
  </si>
  <si>
    <t>Beaming</t>
  </si>
  <si>
    <t>Sizing</t>
  </si>
  <si>
    <t>Knitwear</t>
  </si>
  <si>
    <t>Wet processing</t>
  </si>
  <si>
    <t>Dyeing</t>
  </si>
  <si>
    <t xml:space="preserve">Polyester </t>
  </si>
  <si>
    <t>Dope dye</t>
  </si>
  <si>
    <t>Fabric Batch Dye</t>
  </si>
  <si>
    <t>prep</t>
  </si>
  <si>
    <t>dyebath</t>
  </si>
  <si>
    <t>wash off</t>
  </si>
  <si>
    <t>∑wet process</t>
  </si>
  <si>
    <t>∑dry process</t>
  </si>
  <si>
    <t xml:space="preserve"> continuous</t>
  </si>
  <si>
    <t>dye app</t>
  </si>
  <si>
    <t xml:space="preserve"> yarn/fibre dye </t>
  </si>
  <si>
    <t xml:space="preserve"> print</t>
  </si>
  <si>
    <t>print-dry-steam-wash</t>
  </si>
  <si>
    <t>Continuous (merc)</t>
  </si>
  <si>
    <t>dye app + wash</t>
  </si>
  <si>
    <t xml:space="preserve">Continuous (non-merc) </t>
  </si>
  <si>
    <t xml:space="preserve">Yarn/Fibre Dye </t>
  </si>
  <si>
    <t>Print (merc)</t>
  </si>
  <si>
    <t>Fabric dye</t>
  </si>
  <si>
    <t xml:space="preserve">Print  </t>
  </si>
  <si>
    <t>Yarn/Fibre dye</t>
  </si>
  <si>
    <t>Print</t>
  </si>
  <si>
    <t>Viscose print</t>
  </si>
  <si>
    <t>Continuous Dye</t>
  </si>
  <si>
    <t>Yarn dye</t>
  </si>
  <si>
    <t xml:space="preserve">Garment dye </t>
  </si>
  <si>
    <t>Exhaust fabric/yarn/garment average</t>
  </si>
  <si>
    <t>Exhaust dye</t>
  </si>
  <si>
    <t>Cotton Denim</t>
  </si>
  <si>
    <t>Laundry bleach (loomstate)</t>
  </si>
  <si>
    <t>Denim</t>
  </si>
  <si>
    <t>Laundry bleach (de-sized)</t>
  </si>
  <si>
    <t xml:space="preserve">mmcf Denim </t>
  </si>
  <si>
    <t>Indigo dye</t>
  </si>
  <si>
    <t xml:space="preserve">Garment soft wash </t>
  </si>
  <si>
    <t>Garment soft wash wet process</t>
  </si>
  <si>
    <t>Garment soft wash dry process</t>
  </si>
  <si>
    <t xml:space="preserve">Garment chemical wash </t>
  </si>
  <si>
    <t>Garment chemical wash wet process</t>
  </si>
  <si>
    <t>Garment chemical wash dry process</t>
  </si>
  <si>
    <t>Garment dye</t>
  </si>
  <si>
    <t>Product / Garment Production</t>
  </si>
  <si>
    <t>Assembly</t>
  </si>
  <si>
    <t>Laying / Cutting</t>
  </si>
  <si>
    <t>Sewing</t>
  </si>
  <si>
    <t>Finishing</t>
  </si>
  <si>
    <t>Assumed Model Process</t>
  </si>
  <si>
    <t>Volumes Processed</t>
  </si>
  <si>
    <t>kWh /kg of process</t>
  </si>
  <si>
    <r>
      <rPr>
        <b/>
        <sz val="16"/>
        <color theme="1"/>
        <rFont val="Helvetica"/>
        <family val="2"/>
      </rPr>
      <t>% Heat (direct fuel)</t>
    </r>
    <r>
      <rPr>
        <sz val="16"/>
        <color theme="1"/>
        <rFont val="Helvetica"/>
        <family val="2"/>
      </rPr>
      <t xml:space="preserve">
</t>
    </r>
    <r>
      <rPr>
        <i/>
        <sz val="12"/>
        <color rgb="FFF33B5F"/>
        <rFont val="Helvetica"/>
        <family val="2"/>
      </rPr>
      <t>Estimate</t>
    </r>
  </si>
  <si>
    <r>
      <rPr>
        <b/>
        <sz val="16"/>
        <color theme="1"/>
        <rFont val="Helvetica"/>
        <family val="2"/>
      </rPr>
      <t xml:space="preserve">% Electricity </t>
    </r>
    <r>
      <rPr>
        <sz val="12"/>
        <color theme="1"/>
        <rFont val="Helvetica"/>
        <family val="2"/>
      </rPr>
      <t xml:space="preserve">
</t>
    </r>
    <r>
      <rPr>
        <i/>
        <sz val="12"/>
        <color rgb="FFF33B5F"/>
        <rFont val="Helvetica"/>
        <family val="2"/>
      </rPr>
      <t>Estimate</t>
    </r>
  </si>
  <si>
    <t>Extraction / Agriculture</t>
  </si>
  <si>
    <t>polyester</t>
  </si>
  <si>
    <t>Standard virgin polyester</t>
  </si>
  <si>
    <t>cotton</t>
  </si>
  <si>
    <t>Conventional cotton</t>
  </si>
  <si>
    <t>viscose</t>
  </si>
  <si>
    <t>Standard viscose from wood pulp</t>
  </si>
  <si>
    <t>Stnadard viscose from wood pulp</t>
  </si>
  <si>
    <t>nylon</t>
  </si>
  <si>
    <t>Standard virgin nylon</t>
  </si>
  <si>
    <t>acrylic</t>
  </si>
  <si>
    <t>Standard virgin acrylic</t>
  </si>
  <si>
    <t>other mmcf</t>
  </si>
  <si>
    <t>average cupro, lyocell, viscose from bamboo etc</t>
  </si>
  <si>
    <t>elastane</t>
  </si>
  <si>
    <t>Standard elastane</t>
  </si>
  <si>
    <t>wool</t>
  </si>
  <si>
    <t>Conventional wool</t>
  </si>
  <si>
    <t>other animal</t>
  </si>
  <si>
    <t>average mohair, angora etc</t>
  </si>
  <si>
    <t>other plant</t>
  </si>
  <si>
    <t>170 dtex</t>
  </si>
  <si>
    <t>170 dtex equiv</t>
  </si>
  <si>
    <t>Acrylic staple Spinning</t>
  </si>
  <si>
    <t>wool/animal</t>
  </si>
  <si>
    <t>Fabric Construction</t>
  </si>
  <si>
    <t>Average weight tbc</t>
  </si>
  <si>
    <t>viscose/mmcf</t>
  </si>
  <si>
    <t>maths balance only</t>
  </si>
  <si>
    <t>Wet Process</t>
  </si>
  <si>
    <t>Wet processesing</t>
  </si>
  <si>
    <t>pre-set, scour @ 60 pad stenter</t>
  </si>
  <si>
    <t xml:space="preserve">Polyetser </t>
  </si>
  <si>
    <t>Medium Shade @ 7:1</t>
  </si>
  <si>
    <t>Scour @ 60</t>
  </si>
  <si>
    <t>Dye @ 130</t>
  </si>
  <si>
    <t>Reduction Clear @ 85, Wash @ 40</t>
  </si>
  <si>
    <t>pre-set, pad-stenter</t>
  </si>
  <si>
    <t>Medium Shade</t>
  </si>
  <si>
    <t>Cont wash</t>
  </si>
  <si>
    <t>Pad thermosol</t>
  </si>
  <si>
    <t>pre-set, dry, thermosol, pad-stenter</t>
  </si>
  <si>
    <t>rf dry</t>
  </si>
  <si>
    <t>Medium Shade / Coverage</t>
  </si>
  <si>
    <t>inc cont wash</t>
  </si>
  <si>
    <t>Dry/pre-set, print dry, pad-stenter</t>
  </si>
  <si>
    <t>Bleach @98, Wash@70, Biopolish@55</t>
  </si>
  <si>
    <t>Dye @ 50</t>
  </si>
  <si>
    <t>6 bath (50,70,95,50,50,40)</t>
  </si>
  <si>
    <t>Relax dry, pad-stenter, compact</t>
  </si>
  <si>
    <t>Mercerise, Cont wash</t>
  </si>
  <si>
    <t>pad-steam, cont wash</t>
  </si>
  <si>
    <t>2x can dry, pad-stenter, sanforise</t>
  </si>
  <si>
    <t xml:space="preserve">Bleach @98, Wash@70, </t>
  </si>
  <si>
    <t>2 x can dry, print dry, pad-stenter, sanforise</t>
  </si>
  <si>
    <t>Dye @ 98</t>
  </si>
  <si>
    <t>2 bath (60,40)</t>
  </si>
  <si>
    <t>Medium Shade @ 9:1</t>
  </si>
  <si>
    <t>Scour @ 65</t>
  </si>
  <si>
    <t>Dye @ 60</t>
  </si>
  <si>
    <t>5 bath (40,70,95,50,40)</t>
  </si>
  <si>
    <t>cont wash</t>
  </si>
  <si>
    <t>1 x can dry, print dry, pad-stenter</t>
  </si>
  <si>
    <t>1 bath @ 40</t>
  </si>
  <si>
    <t>tumble dry</t>
  </si>
  <si>
    <t>Medium Shade @ 10:1 Dry Clean Only</t>
  </si>
  <si>
    <t>Scour (including degreasing of fleece)</t>
  </si>
  <si>
    <t>average for fabric/yarn/garment</t>
  </si>
  <si>
    <t>Medium Shade @ 7:1 front loader</t>
  </si>
  <si>
    <t>6 bath (50,50,30,30,60,30)</t>
  </si>
  <si>
    <t>5 bath (50,30,30,60,30)</t>
  </si>
  <si>
    <t>Rope or slasher</t>
  </si>
  <si>
    <t>Cans</t>
  </si>
  <si>
    <t>Front loader @ 7:1</t>
  </si>
  <si>
    <t>2 bath (50,50)</t>
  </si>
  <si>
    <t>Tumble dry</t>
  </si>
  <si>
    <t>3 bath (50,50,50)</t>
  </si>
  <si>
    <t>Product /  Garment</t>
  </si>
  <si>
    <t>Machine lay, band knives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</si>
</sst>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34">
    <font>
      <sz val="12"/>
      <color theme="1"/>
      <name val="Calibri"/>
      <scheme val="minor"/>
    </font>
    <font>
      <sz val="12"/>
      <color theme="1"/>
      <name val="Helvetica Neue"/>
      <family val="2"/>
    </font>
    <font>
      <sz val="12"/>
      <color rgb="FF00B050"/>
      <name val="Helvetica Neue"/>
      <family val="2"/>
    </font>
    <font>
      <b/>
      <sz val="12"/>
      <color theme="1"/>
      <name val="Helvetica Neue"/>
      <family val="2"/>
    </font>
    <font>
      <sz val="12"/>
      <color rgb="FFFF0000"/>
      <name val="Helvetica Neue"/>
      <family val="2"/>
    </font>
    <font>
      <sz val="16"/>
      <color rgb="FFC00000"/>
      <name val="Helvetica Neue"/>
      <family val="2"/>
    </font>
    <font>
      <b/>
      <sz val="16"/>
      <color theme="0"/>
      <name val="Helvetica Neue"/>
      <family val="2"/>
    </font>
    <font>
      <sz val="12"/>
      <name val="Calibri"/>
      <family val="2"/>
    </font>
    <font>
      <b/>
      <sz val="16"/>
      <color rgb="FFF33B5F"/>
      <name val="Helvetica Neue"/>
      <family val="2"/>
    </font>
    <font>
      <b/>
      <sz val="18"/>
      <color theme="1"/>
      <name val="Helvetica Neue"/>
      <family val="2"/>
    </font>
    <font>
      <sz val="12"/>
      <color rgb="FFC00000"/>
      <name val="Helvetica Neue"/>
      <family val="2"/>
    </font>
    <font>
      <b/>
      <sz val="12"/>
      <color rgb="FFF33B5F"/>
      <name val="Helvetica Neue"/>
      <family val="2"/>
    </font>
    <font>
      <b/>
      <sz val="12"/>
      <color rgb="FFFF2F92"/>
      <name val="Helvetica Neue"/>
      <family val="2"/>
    </font>
    <font>
      <b/>
      <sz val="12"/>
      <color rgb="FF0432FF"/>
      <name val="Helvetica Neue"/>
      <family val="2"/>
    </font>
    <font>
      <b/>
      <sz val="12"/>
      <color rgb="FF7030A0"/>
      <name val="Helvetica Neue"/>
      <family val="2"/>
    </font>
    <font>
      <b/>
      <i/>
      <sz val="12"/>
      <color rgb="FFF33B5F"/>
      <name val="Helvetica Neue"/>
      <family val="2"/>
    </font>
    <font>
      <b/>
      <sz val="12"/>
      <color theme="0"/>
      <name val="Helvetica Neue"/>
      <family val="2"/>
    </font>
    <font>
      <sz val="12"/>
      <color theme="0"/>
      <name val="Helvetica Neue"/>
      <family val="2"/>
    </font>
    <font>
      <sz val="12"/>
      <color rgb="FFF33B5F"/>
      <name val="Helvetica Neue"/>
      <family val="2"/>
    </font>
    <font>
      <sz val="12"/>
      <color rgb="FFC55A11"/>
      <name val="Helvetica Neue"/>
      <family val="2"/>
    </font>
    <font>
      <sz val="12"/>
      <color rgb="FF0432FF"/>
      <name val="Helvetica Neue"/>
      <family val="2"/>
    </font>
    <font>
      <i/>
      <sz val="12"/>
      <color rgb="FF7F7F7F"/>
      <name val="Helvetica Neue"/>
      <family val="2"/>
    </font>
    <font>
      <sz val="16"/>
      <color rgb="FF0432FF"/>
      <name val="Helvetica Neue"/>
      <family val="2"/>
    </font>
    <font>
      <b/>
      <sz val="16"/>
      <color theme="1"/>
      <name val="Helvetica Neue"/>
      <family val="2"/>
    </font>
    <font>
      <sz val="16"/>
      <color theme="1"/>
      <name val="Helvetica Neue"/>
      <family val="2"/>
    </font>
    <font>
      <sz val="12"/>
      <color rgb="FF7030A0"/>
      <name val="Helvetica Neue"/>
      <family val="2"/>
    </font>
    <font>
      <sz val="12"/>
      <color rgb="FFF890A4"/>
      <name val="Helvetica Neue"/>
      <family val="2"/>
    </font>
    <font>
      <b/>
      <sz val="12"/>
      <color theme="0"/>
      <name val="Helvetica"/>
      <family val="2"/>
    </font>
    <font>
      <b/>
      <sz val="12"/>
      <color rgb="FFF33B5F"/>
      <name val="Helvetica"/>
      <family val="2"/>
    </font>
    <font>
      <sz val="12"/>
      <color rgb="FFF33B5F"/>
      <name val="Helvetica"/>
      <family val="2"/>
    </font>
    <font>
      <b/>
      <sz val="16"/>
      <color theme="1"/>
      <name val="Helvetica"/>
      <family val="2"/>
    </font>
    <font>
      <sz val="16"/>
      <color theme="1"/>
      <name val="Helvetica"/>
      <family val="2"/>
    </font>
    <font>
      <i/>
      <sz val="12"/>
      <color rgb="FFF33B5F"/>
      <name val="Helvetica"/>
      <family val="2"/>
    </font>
    <font>
      <sz val="12"/>
      <color theme="1"/>
      <name val="Helvetica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33B5F"/>
        <bgColor rgb="FFF33B5F"/>
      </patternFill>
    </fill>
    <fill>
      <patternFill patternType="solid">
        <fgColor rgb="FFFBBBC7"/>
        <bgColor rgb="FFFBBBC7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D6DCE4"/>
        <bgColor rgb="FFD6DCE4"/>
      </patternFill>
    </fill>
    <fill>
      <patternFill patternType="solid">
        <fgColor rgb="FFBFBFBF"/>
        <bgColor rgb="FFBFBFBF"/>
      </patternFill>
    </fill>
    <fill>
      <patternFill patternType="solid">
        <fgColor rgb="FFBDD6EE"/>
        <bgColor rgb="FFBDD6EE"/>
      </patternFill>
    </fill>
    <fill>
      <patternFill patternType="solid">
        <fgColor rgb="FFFEE6EB"/>
        <bgColor rgb="FFFEE6EB"/>
      </patternFill>
    </fill>
    <fill>
      <patternFill patternType="solid">
        <fgColor rgb="FFECECEC"/>
        <bgColor rgb="FFECECEC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double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FF0000"/>
      </top>
      <bottom style="thin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rgb="FF00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/>
    <xf numFmtId="2" fontId="1" fillId="0" borderId="8" xfId="0" applyNumberFormat="1" applyFont="1" applyBorder="1"/>
    <xf numFmtId="0" fontId="1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wrapText="1"/>
    </xf>
    <xf numFmtId="0" fontId="1" fillId="0" borderId="10" xfId="0" applyFont="1" applyBorder="1"/>
    <xf numFmtId="0" fontId="1" fillId="0" borderId="12" xfId="0" applyFont="1" applyBorder="1"/>
    <xf numFmtId="2" fontId="1" fillId="0" borderId="12" xfId="0" applyNumberFormat="1" applyFont="1" applyBorder="1"/>
    <xf numFmtId="4" fontId="11" fillId="0" borderId="12" xfId="0" applyNumberFormat="1" applyFont="1" applyBorder="1"/>
    <xf numFmtId="0" fontId="1" fillId="2" borderId="14" xfId="0" applyFont="1" applyFill="1" applyBorder="1"/>
    <xf numFmtId="0" fontId="1" fillId="2" borderId="15" xfId="0" applyFont="1" applyFill="1" applyBorder="1"/>
    <xf numFmtId="2" fontId="12" fillId="0" borderId="8" xfId="0" applyNumberFormat="1" applyFont="1" applyBorder="1"/>
    <xf numFmtId="2" fontId="11" fillId="0" borderId="12" xfId="0" applyNumberFormat="1" applyFont="1" applyBorder="1"/>
    <xf numFmtId="0" fontId="1" fillId="0" borderId="16" xfId="0" applyFont="1" applyBorder="1" applyAlignment="1">
      <alignment horizontal="center"/>
    </xf>
    <xf numFmtId="3" fontId="13" fillId="0" borderId="8" xfId="0" applyNumberFormat="1" applyFont="1" applyBorder="1"/>
    <xf numFmtId="2" fontId="14" fillId="0" borderId="8" xfId="0" applyNumberFormat="1" applyFont="1" applyBorder="1"/>
    <xf numFmtId="0" fontId="1" fillId="0" borderId="19" xfId="0" applyFont="1" applyBorder="1"/>
    <xf numFmtId="2" fontId="12" fillId="0" borderId="12" xfId="0" applyNumberFormat="1" applyFont="1" applyBorder="1"/>
    <xf numFmtId="2" fontId="14" fillId="0" borderId="12" xfId="0" applyNumberFormat="1" applyFont="1" applyBorder="1"/>
    <xf numFmtId="0" fontId="1" fillId="0" borderId="22" xfId="0" applyFont="1" applyBorder="1"/>
    <xf numFmtId="0" fontId="1" fillId="2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2" fontId="3" fillId="8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3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16" fillId="3" borderId="8" xfId="0" applyFont="1" applyFill="1" applyBorder="1"/>
    <xf numFmtId="0" fontId="17" fillId="3" borderId="8" xfId="0" applyFont="1" applyFill="1" applyBorder="1"/>
    <xf numFmtId="2" fontId="1" fillId="2" borderId="1" xfId="0" applyNumberFormat="1" applyFont="1" applyFill="1" applyBorder="1"/>
    <xf numFmtId="0" fontId="18" fillId="0" borderId="0" xfId="0" applyFont="1"/>
    <xf numFmtId="0" fontId="1" fillId="9" borderId="8" xfId="0" applyFont="1" applyFill="1" applyBorder="1"/>
    <xf numFmtId="2" fontId="1" fillId="0" borderId="22" xfId="0" applyNumberFormat="1" applyFont="1" applyBorder="1"/>
    <xf numFmtId="2" fontId="4" fillId="0" borderId="0" xfId="0" applyNumberFormat="1" applyFont="1"/>
    <xf numFmtId="164" fontId="1" fillId="0" borderId="8" xfId="0" applyNumberFormat="1" applyFont="1" applyBorder="1"/>
    <xf numFmtId="0" fontId="19" fillId="0" borderId="0" xfId="0" applyFont="1" applyAlignment="1">
      <alignment horizontal="center"/>
    </xf>
    <xf numFmtId="0" fontId="1" fillId="0" borderId="25" xfId="0" applyFont="1" applyBorder="1"/>
    <xf numFmtId="0" fontId="1" fillId="0" borderId="27" xfId="0" applyFont="1" applyBorder="1"/>
    <xf numFmtId="2" fontId="1" fillId="0" borderId="29" xfId="0" applyNumberFormat="1" applyFont="1" applyBorder="1"/>
    <xf numFmtId="2" fontId="1" fillId="0" borderId="30" xfId="0" applyNumberFormat="1" applyFont="1" applyBorder="1"/>
    <xf numFmtId="2" fontId="1" fillId="0" borderId="31" xfId="0" applyNumberFormat="1" applyFont="1" applyBorder="1"/>
    <xf numFmtId="0" fontId="1" fillId="0" borderId="33" xfId="0" applyFont="1" applyBorder="1"/>
    <xf numFmtId="0" fontId="1" fillId="10" borderId="8" xfId="0" applyFont="1" applyFill="1" applyBorder="1"/>
    <xf numFmtId="0" fontId="1" fillId="0" borderId="34" xfId="0" applyFont="1" applyBorder="1"/>
    <xf numFmtId="0" fontId="11" fillId="6" borderId="30" xfId="0" applyFont="1" applyFill="1" applyBorder="1"/>
    <xf numFmtId="0" fontId="20" fillId="2" borderId="1" xfId="0" applyFont="1" applyFill="1" applyBorder="1"/>
    <xf numFmtId="0" fontId="1" fillId="0" borderId="18" xfId="0" applyFont="1" applyBorder="1"/>
    <xf numFmtId="0" fontId="1" fillId="0" borderId="35" xfId="0" applyFont="1" applyBorder="1"/>
    <xf numFmtId="0" fontId="1" fillId="0" borderId="37" xfId="0" applyFont="1" applyBorder="1"/>
    <xf numFmtId="2" fontId="1" fillId="0" borderId="40" xfId="0" applyNumberFormat="1" applyFont="1" applyBorder="1"/>
    <xf numFmtId="0" fontId="3" fillId="4" borderId="8" xfId="0" applyFont="1" applyFill="1" applyBorder="1"/>
    <xf numFmtId="0" fontId="1" fillId="4" borderId="8" xfId="0" applyFont="1" applyFill="1" applyBorder="1"/>
    <xf numFmtId="2" fontId="19" fillId="0" borderId="0" xfId="0" applyNumberFormat="1" applyFont="1"/>
    <xf numFmtId="0" fontId="1" fillId="11" borderId="8" xfId="0" applyFont="1" applyFill="1" applyBorder="1"/>
    <xf numFmtId="0" fontId="21" fillId="11" borderId="8" xfId="0" applyFont="1" applyFill="1" applyBorder="1"/>
    <xf numFmtId="0" fontId="3" fillId="9" borderId="8" xfId="0" applyFont="1" applyFill="1" applyBorder="1"/>
    <xf numFmtId="2" fontId="1" fillId="8" borderId="1" xfId="0" applyNumberFormat="1" applyFont="1" applyFill="1" applyBorder="1"/>
    <xf numFmtId="0" fontId="1" fillId="8" borderId="1" xfId="0" applyFont="1" applyFill="1" applyBorder="1"/>
    <xf numFmtId="0" fontId="1" fillId="12" borderId="8" xfId="0" applyFont="1" applyFill="1" applyBorder="1"/>
    <xf numFmtId="0" fontId="3" fillId="0" borderId="0" xfId="0" applyFont="1"/>
    <xf numFmtId="0" fontId="4" fillId="2" borderId="1" xfId="0" applyFont="1" applyFill="1" applyBorder="1" applyAlignment="1">
      <alignment horizontal="right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2" fontId="23" fillId="0" borderId="0" xfId="0" applyNumberFormat="1" applyFont="1" applyAlignment="1">
      <alignment horizontal="center" vertical="center" wrapText="1"/>
    </xf>
    <xf numFmtId="2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6" fillId="3" borderId="42" xfId="0" applyFont="1" applyFill="1" applyBorder="1"/>
    <xf numFmtId="0" fontId="16" fillId="3" borderId="12" xfId="0" applyFont="1" applyFill="1" applyBorder="1"/>
    <xf numFmtId="2" fontId="16" fillId="3" borderId="12" xfId="0" applyNumberFormat="1" applyFont="1" applyFill="1" applyBorder="1"/>
    <xf numFmtId="0" fontId="16" fillId="3" borderId="12" xfId="0" applyFont="1" applyFill="1" applyBorder="1" applyAlignment="1">
      <alignment horizontal="right"/>
    </xf>
    <xf numFmtId="0" fontId="1" fillId="3" borderId="1" xfId="0" applyFont="1" applyFill="1" applyBorder="1"/>
    <xf numFmtId="0" fontId="1" fillId="9" borderId="42" xfId="0" applyFont="1" applyFill="1" applyBorder="1"/>
    <xf numFmtId="0" fontId="1" fillId="9" borderId="12" xfId="0" applyFont="1" applyFill="1" applyBorder="1"/>
    <xf numFmtId="2" fontId="20" fillId="9" borderId="12" xfId="0" applyNumberFormat="1" applyFont="1" applyFill="1" applyBorder="1"/>
    <xf numFmtId="2" fontId="4" fillId="9" borderId="12" xfId="0" applyNumberFormat="1" applyFont="1" applyFill="1" applyBorder="1"/>
    <xf numFmtId="0" fontId="4" fillId="9" borderId="12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1" fillId="13" borderId="42" xfId="0" applyFont="1" applyFill="1" applyBorder="1"/>
    <xf numFmtId="0" fontId="1" fillId="13" borderId="12" xfId="0" applyFont="1" applyFill="1" applyBorder="1"/>
    <xf numFmtId="2" fontId="25" fillId="13" borderId="12" xfId="0" applyNumberFormat="1" applyFont="1" applyFill="1" applyBorder="1"/>
    <xf numFmtId="0" fontId="26" fillId="13" borderId="12" xfId="0" applyFont="1" applyFill="1" applyBorder="1" applyAlignment="1">
      <alignment horizontal="right"/>
    </xf>
    <xf numFmtId="0" fontId="1" fillId="14" borderId="1" xfId="0" applyFont="1" applyFill="1" applyBorder="1"/>
    <xf numFmtId="0" fontId="3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0" fontId="1" fillId="0" borderId="8" xfId="0" applyFont="1" applyBorder="1" applyProtection="1">
      <protection locked="0"/>
    </xf>
    <xf numFmtId="0" fontId="1" fillId="10" borderId="8" xfId="0" applyFont="1" applyFill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8" borderId="41" xfId="0" applyFont="1" applyFill="1" applyBorder="1" applyProtection="1">
      <protection locked="0"/>
    </xf>
    <xf numFmtId="10" fontId="1" fillId="7" borderId="11" xfId="0" applyNumberFormat="1" applyFont="1" applyFill="1" applyBorder="1" applyProtection="1">
      <protection locked="0"/>
    </xf>
    <xf numFmtId="10" fontId="1" fillId="7" borderId="13" xfId="0" applyNumberFormat="1" applyFont="1" applyFill="1" applyBorder="1" applyProtection="1">
      <protection locked="0"/>
    </xf>
    <xf numFmtId="0" fontId="1" fillId="7" borderId="26" xfId="0" applyFont="1" applyFill="1" applyBorder="1" applyProtection="1">
      <protection locked="0"/>
    </xf>
    <xf numFmtId="0" fontId="1" fillId="7" borderId="28" xfId="0" applyFont="1" applyFill="1" applyBorder="1" applyProtection="1">
      <protection locked="0"/>
    </xf>
    <xf numFmtId="0" fontId="1" fillId="7" borderId="32" xfId="0" applyFont="1" applyFill="1" applyBorder="1" applyProtection="1">
      <protection locked="0"/>
    </xf>
    <xf numFmtId="0" fontId="1" fillId="7" borderId="36" xfId="0" applyFont="1" applyFill="1" applyBorder="1" applyProtection="1">
      <protection locked="0"/>
    </xf>
    <xf numFmtId="0" fontId="1" fillId="7" borderId="38" xfId="0" applyFont="1" applyFill="1" applyBorder="1" applyProtection="1">
      <protection locked="0"/>
    </xf>
    <xf numFmtId="0" fontId="1" fillId="7" borderId="39" xfId="0" applyFont="1" applyFill="1" applyBorder="1" applyProtection="1">
      <protection locked="0"/>
    </xf>
    <xf numFmtId="10" fontId="1" fillId="7" borderId="17" xfId="0" applyNumberFormat="1" applyFont="1" applyFill="1" applyBorder="1" applyProtection="1">
      <protection locked="0"/>
    </xf>
    <xf numFmtId="164" fontId="1" fillId="7" borderId="24" xfId="0" applyNumberFormat="1" applyFont="1" applyFill="1" applyBorder="1" applyProtection="1">
      <protection locked="0"/>
    </xf>
    <xf numFmtId="0" fontId="8" fillId="5" borderId="2" xfId="0" applyFont="1" applyFill="1" applyBorder="1" applyAlignment="1">
      <alignment horizontal="center" vertical="top" wrapText="1"/>
    </xf>
    <xf numFmtId="0" fontId="7" fillId="0" borderId="3" xfId="0" applyFont="1" applyBorder="1"/>
    <xf numFmtId="0" fontId="7" fillId="0" borderId="4" xfId="0" applyFont="1" applyBorder="1"/>
    <xf numFmtId="0" fontId="8" fillId="6" borderId="2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left" wrapText="1"/>
    </xf>
    <xf numFmtId="0" fontId="7" fillId="0" borderId="21" xfId="0" applyFont="1" applyBorder="1"/>
    <xf numFmtId="0" fontId="7" fillId="0" borderId="23" xfId="0" applyFont="1" applyBorder="1"/>
    <xf numFmtId="0" fontId="6" fillId="3" borderId="2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7" fillId="0" borderId="6" xfId="0" applyFont="1" applyBorder="1"/>
    <xf numFmtId="0" fontId="7" fillId="0" borderId="7" xfId="0" applyFont="1" applyBorder="1"/>
    <xf numFmtId="0" fontId="6" fillId="4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7" fillId="0" borderId="9" xfId="0" applyFont="1" applyBorder="1"/>
    <xf numFmtId="0" fontId="15" fillId="0" borderId="10" xfId="0" applyFont="1" applyBorder="1" applyAlignment="1">
      <alignment horizontal="center"/>
    </xf>
    <xf numFmtId="0" fontId="7" fillId="0" borderId="20" xfId="0" applyFont="1" applyBorder="1"/>
    <xf numFmtId="0" fontId="7" fillId="0" borderId="16" xfId="0" applyFont="1" applyBorder="1"/>
    <xf numFmtId="0" fontId="1" fillId="0" borderId="18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center" vertical="center"/>
    </xf>
    <xf numFmtId="0" fontId="7" fillId="0" borderId="43" xfId="0" applyFont="1" applyBorder="1"/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0"/>
  <sheetViews>
    <sheetView tabSelected="1" workbookViewId="0">
      <selection activeCell="P9" sqref="P9"/>
    </sheetView>
  </sheetViews>
  <sheetFormatPr defaultColWidth="11.19921875" defaultRowHeight="15" customHeight="1"/>
  <cols>
    <col min="1" max="1" width="6.296875" customWidth="1"/>
    <col min="2" max="2" width="13.296875" customWidth="1"/>
    <col min="3" max="3" width="16.19921875" customWidth="1"/>
    <col min="4" max="4" width="18.796875" customWidth="1"/>
    <col min="5" max="5" width="6.796875" customWidth="1"/>
    <col min="6" max="9" width="10.796875" hidden="1" customWidth="1"/>
    <col min="10" max="10" width="6.296875" customWidth="1"/>
    <col min="11" max="11" width="21.296875" customWidth="1"/>
    <col min="12" max="12" width="17.796875" customWidth="1"/>
    <col min="13" max="13" width="11.19921875" customWidth="1"/>
    <col min="14" max="14" width="6.296875" customWidth="1"/>
    <col min="15" max="15" width="18.796875" customWidth="1"/>
    <col min="16" max="16" width="17.69921875" customWidth="1"/>
    <col min="17" max="17" width="6.296875" customWidth="1"/>
    <col min="18" max="18" width="19.19921875" customWidth="1"/>
    <col min="19" max="19" width="22.796875" customWidth="1"/>
    <col min="20" max="20" width="11.19921875" customWidth="1"/>
    <col min="21" max="21" width="6.296875" customWidth="1"/>
    <col min="22" max="22" width="35.796875" customWidth="1"/>
    <col min="23" max="24" width="11.19921875" customWidth="1"/>
    <col min="25" max="25" width="6.296875" customWidth="1"/>
    <col min="26" max="26" width="22.69921875" customWidth="1"/>
    <col min="27" max="27" width="23.296875" customWidth="1"/>
    <col min="28" max="28" width="12" customWidth="1"/>
    <col min="29" max="29" width="11.19921875" hidden="1"/>
    <col min="30" max="30" width="6.296875" customWidth="1"/>
    <col min="31" max="31" width="69.19921875" customWidth="1"/>
    <col min="32" max="32" width="11.19921875" customWidth="1"/>
    <col min="33" max="33" width="6.296875" customWidth="1"/>
    <col min="34" max="34" width="45.296875" customWidth="1"/>
    <col min="35" max="36" width="11.19921875" customWidth="1"/>
    <col min="37" max="37" width="6.296875" customWidth="1"/>
  </cols>
  <sheetData>
    <row r="1" spans="1:37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5.6" hidden="1">
      <c r="A2" s="1"/>
      <c r="B2" s="2" t="s">
        <v>0</v>
      </c>
      <c r="C2" s="3" t="s">
        <v>1</v>
      </c>
      <c r="D2" s="4" t="s">
        <v>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5.6" hidden="1">
      <c r="A3" s="1"/>
      <c r="B3" s="5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ht="90" customHeight="1">
      <c r="A5" s="7"/>
      <c r="B5" s="117" t="s">
        <v>4</v>
      </c>
      <c r="C5" s="111"/>
      <c r="D5" s="111"/>
      <c r="E5" s="112"/>
      <c r="F5" s="8"/>
      <c r="G5" s="8"/>
      <c r="H5" s="8"/>
      <c r="I5" s="8"/>
      <c r="J5" s="7"/>
      <c r="K5" s="117" t="s">
        <v>5</v>
      </c>
      <c r="L5" s="111"/>
      <c r="M5" s="112"/>
      <c r="N5" s="7"/>
      <c r="O5" s="121" t="s">
        <v>6</v>
      </c>
      <c r="P5" s="112"/>
      <c r="Q5" s="7"/>
      <c r="R5" s="118" t="s">
        <v>7</v>
      </c>
      <c r="S5" s="119"/>
      <c r="T5" s="120"/>
      <c r="U5" s="7"/>
      <c r="V5" s="110" t="s">
        <v>8</v>
      </c>
      <c r="W5" s="111"/>
      <c r="X5" s="112"/>
      <c r="Y5" s="7"/>
      <c r="Z5" s="110" t="s">
        <v>9</v>
      </c>
      <c r="AA5" s="111"/>
      <c r="AB5" s="112"/>
      <c r="AC5" s="8"/>
      <c r="AD5" s="7"/>
      <c r="AE5" s="113" t="s">
        <v>10</v>
      </c>
      <c r="AF5" s="112"/>
      <c r="AG5" s="7"/>
      <c r="AH5" s="113" t="s">
        <v>11</v>
      </c>
      <c r="AI5" s="111"/>
      <c r="AJ5" s="112"/>
      <c r="AK5" s="7"/>
    </row>
    <row r="6" spans="1:37" ht="22.8">
      <c r="A6" s="6"/>
      <c r="B6" s="9" t="s">
        <v>12</v>
      </c>
      <c r="C6" s="1"/>
      <c r="D6" s="1"/>
      <c r="E6" s="10" t="s">
        <v>13</v>
      </c>
      <c r="F6" s="1"/>
      <c r="G6" s="1"/>
      <c r="H6" s="1"/>
      <c r="I6" s="1"/>
      <c r="J6" s="6"/>
      <c r="K6" s="1"/>
      <c r="L6" s="1"/>
      <c r="M6" s="1"/>
      <c r="N6" s="6"/>
      <c r="O6" s="1"/>
      <c r="P6" s="122" t="s">
        <v>14</v>
      </c>
      <c r="Q6" s="6"/>
      <c r="R6" s="1"/>
      <c r="S6" s="1"/>
      <c r="T6" s="1"/>
      <c r="U6" s="6"/>
      <c r="V6" s="1"/>
      <c r="W6" s="1"/>
      <c r="X6" s="1"/>
      <c r="Y6" s="6"/>
      <c r="Z6" s="1"/>
      <c r="AA6" s="1"/>
      <c r="AB6" s="1"/>
      <c r="AC6" s="1"/>
      <c r="AD6" s="6"/>
      <c r="AE6" s="1"/>
      <c r="AF6" s="1"/>
      <c r="AG6" s="6"/>
      <c r="AH6" s="1"/>
      <c r="AI6" s="1"/>
      <c r="AJ6" s="1"/>
      <c r="AK6" s="6"/>
    </row>
    <row r="7" spans="1:37" ht="15.6">
      <c r="A7" s="6"/>
      <c r="B7" s="11" t="s">
        <v>15</v>
      </c>
      <c r="C7" s="11" t="s">
        <v>16</v>
      </c>
      <c r="D7" s="11"/>
      <c r="E7" s="96" t="s">
        <v>3</v>
      </c>
      <c r="F7" s="1"/>
      <c r="G7" s="1"/>
      <c r="H7" s="1"/>
      <c r="I7" s="1"/>
      <c r="J7" s="6"/>
      <c r="K7" s="11" t="s">
        <v>17</v>
      </c>
      <c r="L7" s="12">
        <f>H27+H43+H95+H228+H234</f>
        <v>113.09208477839998</v>
      </c>
      <c r="M7" s="13" t="s">
        <v>18</v>
      </c>
      <c r="N7" s="14"/>
      <c r="O7" s="1"/>
      <c r="P7" s="123"/>
      <c r="Q7" s="6"/>
      <c r="R7" s="1"/>
      <c r="S7" s="1" t="s">
        <v>19</v>
      </c>
      <c r="T7" s="1"/>
      <c r="U7" s="6"/>
      <c r="V7" s="1"/>
      <c r="W7" s="10" t="s">
        <v>13</v>
      </c>
      <c r="X7" s="1"/>
      <c r="Y7" s="6"/>
      <c r="Z7" s="15" t="s">
        <v>20</v>
      </c>
      <c r="AA7" s="1"/>
      <c r="AB7" s="1"/>
      <c r="AC7" s="1"/>
      <c r="AD7" s="6"/>
      <c r="AE7" s="16"/>
      <c r="AF7" s="1"/>
      <c r="AG7" s="6"/>
      <c r="AH7" s="1"/>
      <c r="AI7" s="1"/>
      <c r="AJ7" s="1"/>
      <c r="AK7" s="6"/>
    </row>
    <row r="8" spans="1:37" ht="15.6">
      <c r="A8" s="6"/>
      <c r="B8" s="11" t="s">
        <v>21</v>
      </c>
      <c r="C8" s="11" t="s">
        <v>22</v>
      </c>
      <c r="D8" s="11"/>
      <c r="E8" s="96" t="s">
        <v>3</v>
      </c>
      <c r="F8" s="1"/>
      <c r="G8" s="1"/>
      <c r="H8" s="1"/>
      <c r="I8" s="1"/>
      <c r="J8" s="6"/>
      <c r="K8" s="11" t="s">
        <v>23</v>
      </c>
      <c r="L8" s="12">
        <f>G27+G43+G95+G228+G234</f>
        <v>210.02815744559999</v>
      </c>
      <c r="M8" s="13" t="s">
        <v>18</v>
      </c>
      <c r="N8" s="14"/>
      <c r="O8" s="17" t="s">
        <v>24</v>
      </c>
      <c r="P8" s="100"/>
      <c r="Q8" s="6"/>
      <c r="R8" s="18" t="s">
        <v>24</v>
      </c>
      <c r="S8" s="19">
        <f t="shared" ref="S8:S9" si="0">L7*P8</f>
        <v>0</v>
      </c>
      <c r="T8" s="1"/>
      <c r="U8" s="6"/>
      <c r="V8" s="11" t="s">
        <v>25</v>
      </c>
      <c r="W8" s="96" t="s">
        <v>0</v>
      </c>
      <c r="X8" s="1"/>
      <c r="Y8" s="6"/>
      <c r="Z8" s="1"/>
      <c r="AA8" s="1"/>
      <c r="AB8" s="1"/>
      <c r="AC8" s="1">
        <f t="shared" ref="AC8:AC9" si="1">S8*$W$11</f>
        <v>0</v>
      </c>
      <c r="AD8" s="6"/>
      <c r="AE8" s="1"/>
      <c r="AF8" s="10" t="s">
        <v>13</v>
      </c>
      <c r="AG8" s="6"/>
      <c r="AH8" s="1"/>
      <c r="AI8" s="1"/>
      <c r="AJ8" s="1"/>
      <c r="AK8" s="6"/>
    </row>
    <row r="9" spans="1:37" ht="15.6">
      <c r="A9" s="6"/>
      <c r="B9" s="11" t="s">
        <v>26</v>
      </c>
      <c r="C9" s="11" t="s">
        <v>27</v>
      </c>
      <c r="D9" s="11"/>
      <c r="E9" s="96" t="s">
        <v>3</v>
      </c>
      <c r="F9" s="1"/>
      <c r="G9" s="1"/>
      <c r="H9" s="1"/>
      <c r="I9" s="1"/>
      <c r="J9" s="6"/>
      <c r="K9" s="11" t="s">
        <v>28</v>
      </c>
      <c r="L9" s="20">
        <f>I27+I43+I95+I228+I234</f>
        <v>323.12024222399998</v>
      </c>
      <c r="M9" s="13" t="s">
        <v>18</v>
      </c>
      <c r="N9" s="14"/>
      <c r="O9" s="17" t="s">
        <v>29</v>
      </c>
      <c r="P9" s="101"/>
      <c r="Q9" s="21"/>
      <c r="R9" s="18" t="s">
        <v>29</v>
      </c>
      <c r="S9" s="19">
        <f t="shared" si="0"/>
        <v>0</v>
      </c>
      <c r="T9" s="1"/>
      <c r="U9" s="6"/>
      <c r="V9" s="11" t="s">
        <v>30</v>
      </c>
      <c r="W9" s="96" t="s">
        <v>3</v>
      </c>
      <c r="X9" s="1"/>
      <c r="Y9" s="6"/>
      <c r="Z9" s="18" t="s">
        <v>24</v>
      </c>
      <c r="AA9" s="19">
        <f>IF(W8="Yes",S8,IF(W8="no",AC8))</f>
        <v>0</v>
      </c>
      <c r="AB9" s="3"/>
      <c r="AC9" s="1">
        <f t="shared" si="1"/>
        <v>0</v>
      </c>
      <c r="AD9" s="6"/>
      <c r="AE9" s="17" t="s">
        <v>31</v>
      </c>
      <c r="AF9" s="100"/>
      <c r="AG9" s="22"/>
      <c r="AH9" s="11" t="s">
        <v>32</v>
      </c>
      <c r="AI9" s="23">
        <f>AA20*AF9</f>
        <v>0</v>
      </c>
      <c r="AJ9" s="11" t="s">
        <v>33</v>
      </c>
      <c r="AK9" s="6"/>
    </row>
    <row r="10" spans="1:37" ht="15.6">
      <c r="A10" s="6"/>
      <c r="B10" s="11" t="s">
        <v>26</v>
      </c>
      <c r="C10" s="11" t="s">
        <v>34</v>
      </c>
      <c r="D10" s="11"/>
      <c r="E10" s="96" t="s">
        <v>3</v>
      </c>
      <c r="F10" s="1"/>
      <c r="G10" s="1"/>
      <c r="H10" s="1"/>
      <c r="I10" s="1"/>
      <c r="J10" s="6"/>
      <c r="K10" s="11"/>
      <c r="L10" s="12"/>
      <c r="M10" s="1"/>
      <c r="N10" s="6"/>
      <c r="O10" s="1"/>
      <c r="P10" s="10" t="s">
        <v>35</v>
      </c>
      <c r="Q10" s="6"/>
      <c r="R10" s="18" t="s">
        <v>36</v>
      </c>
      <c r="S10" s="24">
        <f>S8+S9</f>
        <v>0</v>
      </c>
      <c r="T10" s="25" t="s">
        <v>18</v>
      </c>
      <c r="U10" s="14"/>
      <c r="V10" s="1"/>
      <c r="W10" s="10" t="s">
        <v>13</v>
      </c>
      <c r="X10" s="1"/>
      <c r="Y10" s="6"/>
      <c r="Z10" s="18" t="s">
        <v>29</v>
      </c>
      <c r="AA10" s="19">
        <f>IF(W8="Yes",S9,IF(W8="no",AC9))</f>
        <v>0</v>
      </c>
      <c r="AB10" s="3"/>
      <c r="AC10" s="1"/>
      <c r="AD10" s="6"/>
      <c r="AE10" s="17" t="s">
        <v>37</v>
      </c>
      <c r="AF10" s="108"/>
      <c r="AG10" s="22"/>
      <c r="AH10" s="11"/>
      <c r="AI10" s="26">
        <f>AI9*1000000</f>
        <v>0</v>
      </c>
      <c r="AJ10" s="11" t="s">
        <v>38</v>
      </c>
      <c r="AK10" s="6"/>
    </row>
    <row r="11" spans="1:37" ht="15.6">
      <c r="A11" s="6"/>
      <c r="B11" s="11" t="s">
        <v>39</v>
      </c>
      <c r="C11" s="11" t="s">
        <v>40</v>
      </c>
      <c r="D11" s="11"/>
      <c r="E11" s="96" t="s">
        <v>3</v>
      </c>
      <c r="F11" s="1"/>
      <c r="G11" s="1"/>
      <c r="H11" s="1"/>
      <c r="I11" s="1"/>
      <c r="J11" s="6"/>
      <c r="K11" s="11" t="s">
        <v>41</v>
      </c>
      <c r="L11" s="27">
        <f>(L9/776.74)*100</f>
        <v>41.59953681077323</v>
      </c>
      <c r="M11" s="1"/>
      <c r="N11" s="6"/>
      <c r="O11" s="6"/>
      <c r="P11" s="6"/>
      <c r="Q11" s="6"/>
      <c r="R11" s="18"/>
      <c r="S11" s="20">
        <f>S10*1000000</f>
        <v>0</v>
      </c>
      <c r="T11" s="25" t="s">
        <v>42</v>
      </c>
      <c r="U11" s="6"/>
      <c r="V11" s="114" t="s">
        <v>43</v>
      </c>
      <c r="W11" s="100">
        <v>0</v>
      </c>
      <c r="X11" s="28"/>
      <c r="Y11" s="6"/>
      <c r="Z11" s="18" t="s">
        <v>36</v>
      </c>
      <c r="AA11" s="29">
        <f>AA9+AA10</f>
        <v>0</v>
      </c>
      <c r="AB11" s="25" t="s">
        <v>18</v>
      </c>
      <c r="AC11" s="1"/>
      <c r="AD11" s="6"/>
      <c r="AE11" s="1"/>
      <c r="AF11" s="1"/>
      <c r="AG11" s="6"/>
      <c r="AH11" s="11" t="s">
        <v>44</v>
      </c>
      <c r="AI11" s="23">
        <f>AA20*AF10</f>
        <v>0</v>
      </c>
      <c r="AJ11" s="11" t="s">
        <v>33</v>
      </c>
      <c r="AK11" s="6"/>
    </row>
    <row r="12" spans="1:37" ht="15.6">
      <c r="A12" s="6"/>
      <c r="B12" s="11" t="s">
        <v>45</v>
      </c>
      <c r="C12" s="124" t="s">
        <v>46</v>
      </c>
      <c r="D12" s="125"/>
      <c r="E12" s="126"/>
      <c r="F12" s="1"/>
      <c r="G12" s="1"/>
      <c r="H12" s="1"/>
      <c r="I12" s="1"/>
      <c r="J12" s="6"/>
      <c r="K12" s="6"/>
      <c r="L12" s="6"/>
      <c r="M12" s="6"/>
      <c r="N12" s="6"/>
      <c r="O12" s="1"/>
      <c r="P12" s="1"/>
      <c r="Q12" s="6"/>
      <c r="R12" s="18" t="s">
        <v>41</v>
      </c>
      <c r="S12" s="30">
        <f>(S10/776.74)*100</f>
        <v>0</v>
      </c>
      <c r="T12" s="1"/>
      <c r="U12" s="6"/>
      <c r="V12" s="115"/>
      <c r="W12" s="31"/>
      <c r="X12" s="1"/>
      <c r="Y12" s="6"/>
      <c r="Z12" s="18"/>
      <c r="AA12" s="29">
        <f>AA11*1000000</f>
        <v>0</v>
      </c>
      <c r="AB12" s="25" t="s">
        <v>42</v>
      </c>
      <c r="AC12" s="1"/>
      <c r="AD12" s="6"/>
      <c r="AE12" s="6"/>
      <c r="AF12" s="6"/>
      <c r="AG12" s="6"/>
      <c r="AH12" s="11"/>
      <c r="AI12" s="26">
        <f>AI11*1000000</f>
        <v>0</v>
      </c>
      <c r="AJ12" s="11" t="s">
        <v>38</v>
      </c>
      <c r="AK12" s="6"/>
    </row>
    <row r="13" spans="1:37" ht="15.6">
      <c r="A13" s="6"/>
      <c r="B13" s="1"/>
      <c r="C13" s="1"/>
      <c r="D13" s="1"/>
      <c r="E13" s="1"/>
      <c r="F13" s="1"/>
      <c r="G13" s="1"/>
      <c r="H13" s="1"/>
      <c r="I13" s="1"/>
      <c r="J13" s="6"/>
      <c r="K13" s="1"/>
      <c r="L13" s="1"/>
      <c r="M13" s="1"/>
      <c r="N13" s="1"/>
      <c r="O13" s="1"/>
      <c r="P13" s="1"/>
      <c r="Q13" s="6"/>
      <c r="R13" s="6"/>
      <c r="S13" s="6"/>
      <c r="T13" s="6"/>
      <c r="U13" s="6"/>
      <c r="V13" s="116"/>
      <c r="W13" s="11"/>
      <c r="X13" s="1"/>
      <c r="Y13" s="6"/>
      <c r="Z13" s="18" t="s">
        <v>41</v>
      </c>
      <c r="AA13" s="30">
        <f>(AA11/776.74)*100</f>
        <v>0</v>
      </c>
      <c r="AB13" s="3"/>
      <c r="AC13" s="1"/>
      <c r="AD13" s="6"/>
      <c r="AE13" s="1"/>
      <c r="AF13" s="1"/>
      <c r="AG13" s="6"/>
      <c r="AH13" s="1"/>
      <c r="AI13" s="1"/>
      <c r="AJ13" s="1"/>
      <c r="AK13" s="6"/>
    </row>
    <row r="14" spans="1:37" ht="90.6" hidden="1">
      <c r="A14" s="32" t="s">
        <v>47</v>
      </c>
      <c r="B14" s="33" t="s">
        <v>48</v>
      </c>
      <c r="C14" s="33" t="s">
        <v>49</v>
      </c>
      <c r="D14" s="33" t="s">
        <v>50</v>
      </c>
      <c r="E14" s="33" t="s">
        <v>51</v>
      </c>
      <c r="F14" s="34" t="s">
        <v>52</v>
      </c>
      <c r="G14" s="33" t="s">
        <v>53</v>
      </c>
      <c r="H14" s="33" t="s">
        <v>54</v>
      </c>
      <c r="I14" s="34" t="s">
        <v>55</v>
      </c>
      <c r="J14" s="35"/>
      <c r="K14" s="1"/>
      <c r="L14" s="1"/>
      <c r="M14" s="16"/>
      <c r="N14" s="16"/>
      <c r="O14" s="16"/>
      <c r="P14" s="16"/>
      <c r="Q14" s="16"/>
      <c r="R14" s="16"/>
      <c r="S14" s="16"/>
      <c r="T14" s="16"/>
      <c r="U14" s="32"/>
      <c r="V14" s="16"/>
      <c r="W14" s="16"/>
      <c r="X14" s="16"/>
      <c r="Y14" s="32"/>
      <c r="Z14" s="1"/>
      <c r="AA14" s="1"/>
      <c r="AB14" s="1"/>
      <c r="AC14" s="16"/>
      <c r="AD14" s="32"/>
      <c r="AE14" s="16"/>
      <c r="AF14" s="16"/>
      <c r="AG14" s="32"/>
      <c r="AH14" s="16"/>
      <c r="AI14" s="16"/>
      <c r="AJ14" s="16"/>
      <c r="AK14" s="32"/>
    </row>
    <row r="15" spans="1:37" ht="22.8">
      <c r="A15" s="32"/>
      <c r="B15" s="9" t="s">
        <v>56</v>
      </c>
      <c r="C15" s="16"/>
      <c r="D15" s="16"/>
      <c r="E15" s="16"/>
      <c r="F15" s="36"/>
      <c r="G15" s="16"/>
      <c r="H15" s="16"/>
      <c r="I15" s="36"/>
      <c r="J15" s="35"/>
      <c r="K15" s="37"/>
      <c r="L15" s="37"/>
      <c r="M15" s="16"/>
      <c r="N15" s="16"/>
      <c r="O15" s="16"/>
      <c r="P15" s="16"/>
      <c r="Q15" s="16"/>
      <c r="R15" s="16"/>
      <c r="S15" s="16"/>
      <c r="T15" s="16"/>
      <c r="U15" s="32"/>
      <c r="V15" s="127" t="s">
        <v>57</v>
      </c>
      <c r="W15" s="96" t="s">
        <v>0</v>
      </c>
      <c r="X15" s="16"/>
      <c r="Y15" s="32"/>
      <c r="Z15" s="16"/>
      <c r="AA15" s="16"/>
      <c r="AB15" s="16"/>
      <c r="AC15" s="16"/>
      <c r="AD15" s="32"/>
      <c r="AE15" s="16"/>
      <c r="AF15" s="16"/>
      <c r="AG15" s="32"/>
      <c r="AH15" s="38" t="s">
        <v>58</v>
      </c>
      <c r="AI15" s="10" t="s">
        <v>13</v>
      </c>
      <c r="AJ15" s="16"/>
      <c r="AK15" s="32"/>
    </row>
    <row r="16" spans="1:37" ht="15.6">
      <c r="A16" s="6"/>
      <c r="B16" s="39" t="s">
        <v>59</v>
      </c>
      <c r="C16" s="40"/>
      <c r="D16" s="40"/>
      <c r="E16" s="96" t="s">
        <v>3</v>
      </c>
      <c r="F16" s="3">
        <v>186.38703868400003</v>
      </c>
      <c r="G16" s="3">
        <f>I16*0.69</f>
        <v>0</v>
      </c>
      <c r="H16" s="3">
        <f>I16*0.31</f>
        <v>0</v>
      </c>
      <c r="I16" s="3">
        <f t="shared" ref="I16:I26" si="2">IF(E16="Yes",F16,IF(E16="no",0))</f>
        <v>0</v>
      </c>
      <c r="J16" s="41"/>
      <c r="K16" s="37"/>
      <c r="L16" s="37"/>
      <c r="M16" s="1"/>
      <c r="N16" s="1"/>
      <c r="O16" s="1"/>
      <c r="P16" s="1"/>
      <c r="Q16" s="1"/>
      <c r="R16" s="1"/>
      <c r="S16" s="1"/>
      <c r="T16" s="1"/>
      <c r="U16" s="6"/>
      <c r="V16" s="115"/>
      <c r="W16" s="11"/>
      <c r="X16" s="1"/>
      <c r="Y16" s="6"/>
      <c r="Z16" s="42" t="s">
        <v>60</v>
      </c>
      <c r="AA16" s="16"/>
      <c r="AB16" s="16"/>
      <c r="AC16" s="1"/>
      <c r="AD16" s="6"/>
      <c r="AE16" s="1"/>
      <c r="AF16" s="1"/>
      <c r="AG16" s="6"/>
      <c r="AH16" s="17" t="s">
        <v>61</v>
      </c>
      <c r="AI16" s="109">
        <v>150000</v>
      </c>
      <c r="AJ16" s="28"/>
      <c r="AK16" s="6"/>
    </row>
    <row r="17" spans="1:37" ht="15.6">
      <c r="A17" s="6"/>
      <c r="B17" s="43" t="s">
        <v>62</v>
      </c>
      <c r="C17" s="43" t="s">
        <v>63</v>
      </c>
      <c r="D17" s="43"/>
      <c r="E17" s="96" t="s">
        <v>3</v>
      </c>
      <c r="F17" s="3">
        <v>78.763733600000009</v>
      </c>
      <c r="G17" s="3">
        <f>I17*0.5</f>
        <v>0</v>
      </c>
      <c r="H17" s="3">
        <f>I17*0.5</f>
        <v>0</v>
      </c>
      <c r="I17" s="3">
        <f t="shared" si="2"/>
        <v>0</v>
      </c>
      <c r="J17" s="41"/>
      <c r="K17" s="3"/>
      <c r="L17" s="3"/>
      <c r="M17" s="1"/>
      <c r="N17" s="1"/>
      <c r="O17" s="1"/>
      <c r="P17" s="1"/>
      <c r="Q17" s="1"/>
      <c r="R17" s="1"/>
      <c r="S17" s="1"/>
      <c r="T17" s="1"/>
      <c r="U17" s="6"/>
      <c r="V17" s="116"/>
      <c r="W17" s="11"/>
      <c r="X17" s="1"/>
      <c r="Y17" s="6"/>
      <c r="Z17" s="1"/>
      <c r="AA17" s="1"/>
      <c r="AB17" s="1"/>
      <c r="AC17" s="1"/>
      <c r="AD17" s="6"/>
      <c r="AE17" s="1"/>
      <c r="AF17" s="1"/>
      <c r="AG17" s="6"/>
      <c r="AH17" s="11" t="s">
        <v>64</v>
      </c>
      <c r="AI17" s="44">
        <f>AI10/AI16</f>
        <v>0</v>
      </c>
      <c r="AJ17" s="1"/>
      <c r="AK17" s="6"/>
    </row>
    <row r="18" spans="1:37" ht="15.6">
      <c r="A18" s="6"/>
      <c r="B18" s="43" t="s">
        <v>65</v>
      </c>
      <c r="C18" s="43" t="s">
        <v>66</v>
      </c>
      <c r="D18" s="43"/>
      <c r="E18" s="96" t="s">
        <v>3</v>
      </c>
      <c r="F18" s="3">
        <v>25.7798166</v>
      </c>
      <c r="G18" s="45">
        <f t="shared" ref="G18:G19" si="3">I18*0.8</f>
        <v>0</v>
      </c>
      <c r="H18" s="45">
        <f t="shared" ref="H18:H19" si="4">I18*0.2</f>
        <v>0</v>
      </c>
      <c r="I18" s="3">
        <f t="shared" si="2"/>
        <v>0</v>
      </c>
      <c r="J18" s="41"/>
      <c r="K18" s="3"/>
      <c r="L18" s="3"/>
      <c r="M18" s="1"/>
      <c r="N18" s="1"/>
      <c r="O18" s="1"/>
      <c r="P18" s="1"/>
      <c r="Q18" s="1"/>
      <c r="R18" s="1"/>
      <c r="S18" s="1"/>
      <c r="T18" s="1"/>
      <c r="U18" s="6"/>
      <c r="V18" s="114" t="s">
        <v>67</v>
      </c>
      <c r="W18" s="96" t="s">
        <v>3</v>
      </c>
      <c r="X18" s="1"/>
      <c r="Y18" s="6"/>
      <c r="Z18" s="18" t="s">
        <v>24</v>
      </c>
      <c r="AA18" s="19">
        <f t="shared" ref="AA18:AA19" si="5">AA9/$X$45*$X$43</f>
        <v>0</v>
      </c>
      <c r="AB18" s="1"/>
      <c r="AC18" s="1"/>
      <c r="AD18" s="6"/>
      <c r="AE18" s="1"/>
      <c r="AF18" s="1"/>
      <c r="AG18" s="6"/>
      <c r="AH18" s="11"/>
      <c r="AI18" s="11"/>
      <c r="AJ18" s="1"/>
      <c r="AK18" s="6"/>
    </row>
    <row r="19" spans="1:37" ht="15.6">
      <c r="A19" s="6"/>
      <c r="B19" s="43" t="s">
        <v>68</v>
      </c>
      <c r="C19" s="43" t="s">
        <v>69</v>
      </c>
      <c r="D19" s="43"/>
      <c r="E19" s="96" t="s">
        <v>3</v>
      </c>
      <c r="F19" s="3">
        <v>23.130480839999997</v>
      </c>
      <c r="G19" s="45">
        <f t="shared" si="3"/>
        <v>0</v>
      </c>
      <c r="H19" s="45">
        <f t="shared" si="4"/>
        <v>0</v>
      </c>
      <c r="I19" s="3">
        <f t="shared" si="2"/>
        <v>0</v>
      </c>
      <c r="J19" s="41"/>
      <c r="K19" s="3"/>
      <c r="L19" s="3"/>
      <c r="M19" s="1"/>
      <c r="N19" s="1"/>
      <c r="O19" s="1"/>
      <c r="P19" s="1"/>
      <c r="Q19" s="1"/>
      <c r="R19" s="1"/>
      <c r="S19" s="1"/>
      <c r="T19" s="1"/>
      <c r="U19" s="6"/>
      <c r="V19" s="115"/>
      <c r="W19" s="11"/>
      <c r="X19" s="1"/>
      <c r="Y19" s="6"/>
      <c r="Z19" s="18" t="s">
        <v>29</v>
      </c>
      <c r="AA19" s="19">
        <f t="shared" si="5"/>
        <v>0</v>
      </c>
      <c r="AB19" s="1"/>
      <c r="AC19" s="1"/>
      <c r="AD19" s="6"/>
      <c r="AE19" s="1"/>
      <c r="AF19" s="1"/>
      <c r="AG19" s="6"/>
      <c r="AH19" s="11" t="s">
        <v>61</v>
      </c>
      <c r="AI19" s="46">
        <f>AI16</f>
        <v>150000</v>
      </c>
      <c r="AJ19" s="1"/>
      <c r="AK19" s="6"/>
    </row>
    <row r="20" spans="1:37" ht="15.6">
      <c r="A20" s="6"/>
      <c r="B20" s="43" t="s">
        <v>70</v>
      </c>
      <c r="C20" s="43" t="s">
        <v>63</v>
      </c>
      <c r="D20" s="43"/>
      <c r="E20" s="96" t="s">
        <v>3</v>
      </c>
      <c r="F20" s="3">
        <v>16.159604999999999</v>
      </c>
      <c r="G20" s="3">
        <f t="shared" ref="G20:G21" si="6">I20*0.5</f>
        <v>0</v>
      </c>
      <c r="H20" s="3">
        <f t="shared" ref="H20:H21" si="7">I20*0.5</f>
        <v>0</v>
      </c>
      <c r="I20" s="3">
        <f t="shared" si="2"/>
        <v>0</v>
      </c>
      <c r="J20" s="41"/>
      <c r="K20" s="3"/>
      <c r="L20" s="3"/>
      <c r="M20" s="1"/>
      <c r="N20" s="1"/>
      <c r="O20" s="1"/>
      <c r="P20" s="1"/>
      <c r="Q20" s="1"/>
      <c r="R20" s="1"/>
      <c r="S20" s="1"/>
      <c r="T20" s="1"/>
      <c r="U20" s="6"/>
      <c r="V20" s="116"/>
      <c r="W20" s="11"/>
      <c r="X20" s="1"/>
      <c r="Y20" s="6"/>
      <c r="Z20" s="18" t="s">
        <v>36</v>
      </c>
      <c r="AA20" s="29">
        <f>AA18+AA19</f>
        <v>0</v>
      </c>
      <c r="AB20" s="25" t="s">
        <v>18</v>
      </c>
      <c r="AC20" s="1"/>
      <c r="AD20" s="6"/>
      <c r="AE20" s="1"/>
      <c r="AF20" s="1"/>
      <c r="AG20" s="6"/>
      <c r="AH20" s="11" t="s">
        <v>71</v>
      </c>
      <c r="AI20" s="12">
        <f>AI12/AI19</f>
        <v>0</v>
      </c>
      <c r="AJ20" s="1"/>
      <c r="AK20" s="6"/>
    </row>
    <row r="21" spans="1:37" ht="15.75" customHeight="1">
      <c r="A21" s="6"/>
      <c r="B21" s="43" t="s">
        <v>72</v>
      </c>
      <c r="C21" s="43" t="s">
        <v>63</v>
      </c>
      <c r="D21" s="43"/>
      <c r="E21" s="96" t="s">
        <v>3</v>
      </c>
      <c r="F21" s="3">
        <v>4.9158777599999999</v>
      </c>
      <c r="G21" s="3">
        <f t="shared" si="6"/>
        <v>0</v>
      </c>
      <c r="H21" s="3">
        <f t="shared" si="7"/>
        <v>0</v>
      </c>
      <c r="I21" s="3">
        <f t="shared" si="2"/>
        <v>0</v>
      </c>
      <c r="J21" s="41"/>
      <c r="K21" s="3"/>
      <c r="L21" s="3"/>
      <c r="M21" s="1"/>
      <c r="N21" s="1"/>
      <c r="O21" s="1"/>
      <c r="P21" s="1"/>
      <c r="Q21" s="1"/>
      <c r="R21" s="1"/>
      <c r="S21" s="1"/>
      <c r="T21" s="1"/>
      <c r="U21" s="6"/>
      <c r="V21" s="1"/>
      <c r="W21" s="1"/>
      <c r="X21" s="1"/>
      <c r="Y21" s="6"/>
      <c r="Z21" s="18"/>
      <c r="AA21" s="29">
        <f>AA20*1000000</f>
        <v>0</v>
      </c>
      <c r="AB21" s="25" t="s">
        <v>42</v>
      </c>
      <c r="AC21" s="1"/>
      <c r="AD21" s="6"/>
      <c r="AE21" s="1"/>
      <c r="AF21" s="1"/>
      <c r="AG21" s="6"/>
      <c r="AH21" s="6"/>
      <c r="AI21" s="6"/>
      <c r="AJ21" s="6"/>
      <c r="AK21" s="6"/>
    </row>
    <row r="22" spans="1:37" ht="15.75" customHeight="1">
      <c r="A22" s="6"/>
      <c r="B22" s="43" t="s">
        <v>73</v>
      </c>
      <c r="C22" s="43" t="s">
        <v>69</v>
      </c>
      <c r="D22" s="43"/>
      <c r="E22" s="96" t="s">
        <v>3</v>
      </c>
      <c r="F22" s="3">
        <v>6.5368750200000001</v>
      </c>
      <c r="G22" s="45">
        <f>I22*0.8</f>
        <v>0</v>
      </c>
      <c r="H22" s="45">
        <f>I22*0.2</f>
        <v>0</v>
      </c>
      <c r="I22" s="3">
        <f t="shared" si="2"/>
        <v>0</v>
      </c>
      <c r="J22" s="41"/>
      <c r="K22" s="3"/>
      <c r="L22" s="3"/>
      <c r="M22" s="1"/>
      <c r="N22" s="1"/>
      <c r="O22" s="1"/>
      <c r="P22" s="1"/>
      <c r="Q22" s="1"/>
      <c r="R22" s="1"/>
      <c r="S22" s="1"/>
      <c r="T22" s="1"/>
      <c r="U22" s="6"/>
      <c r="V22" s="1" t="s">
        <v>74</v>
      </c>
      <c r="W22" s="47" t="s">
        <v>13</v>
      </c>
      <c r="X22" s="1"/>
      <c r="Y22" s="6"/>
      <c r="Z22" s="18" t="s">
        <v>41</v>
      </c>
      <c r="AA22" s="30">
        <f>(AA20/776.74)*100</f>
        <v>0</v>
      </c>
      <c r="AB22" s="1"/>
      <c r="AC22" s="1"/>
      <c r="AD22" s="6"/>
      <c r="AE22" s="1"/>
      <c r="AF22" s="1"/>
      <c r="AG22" s="1"/>
      <c r="AH22" s="1"/>
      <c r="AI22" s="1"/>
      <c r="AJ22" s="1"/>
      <c r="AK22" s="1"/>
    </row>
    <row r="23" spans="1:37" ht="15.75" customHeight="1">
      <c r="A23" s="6"/>
      <c r="B23" s="43" t="s">
        <v>75</v>
      </c>
      <c r="C23" s="43" t="s">
        <v>63</v>
      </c>
      <c r="D23" s="43"/>
      <c r="E23" s="96" t="s">
        <v>3</v>
      </c>
      <c r="F23" s="3">
        <v>5.5804502600000001</v>
      </c>
      <c r="G23" s="3">
        <f>I23*0.5</f>
        <v>0</v>
      </c>
      <c r="H23" s="3">
        <f>I23*0.5</f>
        <v>0</v>
      </c>
      <c r="I23" s="3">
        <f t="shared" si="2"/>
        <v>0</v>
      </c>
      <c r="J23" s="41"/>
      <c r="K23" s="3"/>
      <c r="L23" s="3"/>
      <c r="M23" s="1"/>
      <c r="N23" s="1"/>
      <c r="O23" s="1"/>
      <c r="P23" s="1"/>
      <c r="Q23" s="1"/>
      <c r="R23" s="1"/>
      <c r="S23" s="1"/>
      <c r="T23" s="1"/>
      <c r="U23" s="6"/>
      <c r="V23" s="11" t="s">
        <v>76</v>
      </c>
      <c r="W23" s="48" t="s">
        <v>77</v>
      </c>
      <c r="X23" s="11" t="s">
        <v>78</v>
      </c>
      <c r="Y23" s="6"/>
      <c r="Z23" s="6"/>
      <c r="AA23" s="6"/>
      <c r="AB23" s="6"/>
      <c r="AC23" s="6"/>
      <c r="AD23" s="6"/>
      <c r="AE23" s="1"/>
      <c r="AF23" s="1"/>
      <c r="AG23" s="1"/>
      <c r="AH23" s="1"/>
      <c r="AI23" s="1"/>
      <c r="AJ23" s="1"/>
      <c r="AK23" s="1"/>
    </row>
    <row r="24" spans="1:37" ht="15.75" customHeight="1">
      <c r="A24" s="6"/>
      <c r="B24" s="43" t="s">
        <v>79</v>
      </c>
      <c r="C24" s="43" t="s">
        <v>80</v>
      </c>
      <c r="D24" s="43"/>
      <c r="E24" s="96" t="s">
        <v>3</v>
      </c>
      <c r="F24" s="3">
        <v>18.943814000000003</v>
      </c>
      <c r="G24" s="45">
        <f t="shared" ref="G24:G26" si="8">I24*0.8</f>
        <v>0</v>
      </c>
      <c r="H24" s="45">
        <f t="shared" ref="H24:H26" si="9">I24*0.2</f>
        <v>0</v>
      </c>
      <c r="I24" s="3">
        <f t="shared" si="2"/>
        <v>0</v>
      </c>
      <c r="J24" s="41"/>
      <c r="K24" s="3"/>
      <c r="L24" s="3"/>
      <c r="M24" s="1"/>
      <c r="N24" s="1"/>
      <c r="O24" s="1"/>
      <c r="P24" s="1"/>
      <c r="Q24" s="1"/>
      <c r="R24" s="1"/>
      <c r="S24" s="1"/>
      <c r="T24" s="1"/>
      <c r="U24" s="6"/>
      <c r="V24" s="17" t="s">
        <v>81</v>
      </c>
      <c r="W24" s="102">
        <v>40</v>
      </c>
      <c r="X24" s="49">
        <v>202</v>
      </c>
      <c r="Y24" s="6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5.75" customHeight="1">
      <c r="A25" s="6"/>
      <c r="B25" s="43" t="s">
        <v>82</v>
      </c>
      <c r="C25" s="43" t="s">
        <v>83</v>
      </c>
      <c r="D25" s="43"/>
      <c r="E25" s="96" t="s">
        <v>3</v>
      </c>
      <c r="F25" s="3">
        <v>6.642087339999998</v>
      </c>
      <c r="G25" s="45">
        <f t="shared" si="8"/>
        <v>0</v>
      </c>
      <c r="H25" s="45">
        <f t="shared" si="9"/>
        <v>0</v>
      </c>
      <c r="I25" s="3">
        <f t="shared" si="2"/>
        <v>0</v>
      </c>
      <c r="J25" s="41"/>
      <c r="K25" s="3"/>
      <c r="L25" s="3"/>
      <c r="M25" s="1"/>
      <c r="N25" s="1"/>
      <c r="O25" s="1"/>
      <c r="P25" s="1"/>
      <c r="Q25" s="1"/>
      <c r="R25" s="1"/>
      <c r="S25" s="1"/>
      <c r="T25" s="1"/>
      <c r="U25" s="6"/>
      <c r="V25" s="17" t="s">
        <v>84</v>
      </c>
      <c r="W25" s="103">
        <v>40</v>
      </c>
      <c r="X25" s="49">
        <v>358</v>
      </c>
      <c r="Y25" s="6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5.75" customHeight="1">
      <c r="A26" s="6"/>
      <c r="B26" s="43" t="s">
        <v>85</v>
      </c>
      <c r="C26" s="43" t="s">
        <v>86</v>
      </c>
      <c r="D26" s="43"/>
      <c r="E26" s="96" t="s">
        <v>3</v>
      </c>
      <c r="F26" s="3">
        <v>0</v>
      </c>
      <c r="G26" s="45">
        <f t="shared" si="8"/>
        <v>0</v>
      </c>
      <c r="H26" s="45">
        <f t="shared" si="9"/>
        <v>0</v>
      </c>
      <c r="I26" s="3">
        <f t="shared" si="2"/>
        <v>0</v>
      </c>
      <c r="J26" s="41"/>
      <c r="K26" s="3"/>
      <c r="L26" s="3"/>
      <c r="M26" s="1"/>
      <c r="N26" s="1"/>
      <c r="O26" s="1"/>
      <c r="P26" s="1"/>
      <c r="Q26" s="1"/>
      <c r="R26" s="1"/>
      <c r="S26" s="1"/>
      <c r="T26" s="1"/>
      <c r="U26" s="6"/>
      <c r="V26" s="17" t="s">
        <v>87</v>
      </c>
      <c r="W26" s="103">
        <v>10</v>
      </c>
      <c r="X26" s="49">
        <v>410</v>
      </c>
      <c r="Y26" s="6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5.75" customHeight="1">
      <c r="A27" s="6"/>
      <c r="B27" s="1"/>
      <c r="C27" s="1"/>
      <c r="D27" s="1"/>
      <c r="E27" s="1"/>
      <c r="F27" s="1"/>
      <c r="G27" s="50">
        <f t="shared" ref="G27:I27" si="10">SUM(G16:G26)</f>
        <v>0</v>
      </c>
      <c r="H27" s="51">
        <f t="shared" si="10"/>
        <v>0</v>
      </c>
      <c r="I27" s="52">
        <f t="shared" si="10"/>
        <v>0</v>
      </c>
      <c r="J27" s="6"/>
      <c r="K27" s="3"/>
      <c r="L27" s="3"/>
      <c r="M27" s="1"/>
      <c r="N27" s="1"/>
      <c r="O27" s="1"/>
      <c r="P27" s="1"/>
      <c r="Q27" s="1"/>
      <c r="R27" s="1"/>
      <c r="S27" s="1"/>
      <c r="T27" s="1"/>
      <c r="U27" s="6"/>
      <c r="V27" s="17" t="s">
        <v>88</v>
      </c>
      <c r="W27" s="103">
        <v>10</v>
      </c>
      <c r="X27" s="49">
        <v>266</v>
      </c>
      <c r="Y27" s="6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5.75" customHeight="1">
      <c r="A28" s="6"/>
      <c r="B28" s="9" t="s">
        <v>89</v>
      </c>
      <c r="C28" s="1"/>
      <c r="D28" s="1"/>
      <c r="E28" s="1"/>
      <c r="F28" s="1"/>
      <c r="G28" s="1"/>
      <c r="H28" s="1"/>
      <c r="I28" s="1"/>
      <c r="J28" s="6"/>
      <c r="K28" s="1"/>
      <c r="L28" s="1"/>
      <c r="M28" s="1"/>
      <c r="N28" s="1"/>
      <c r="O28" s="1"/>
      <c r="P28" s="1"/>
      <c r="Q28" s="1"/>
      <c r="R28" s="1"/>
      <c r="S28" s="1"/>
      <c r="T28" s="1"/>
      <c r="U28" s="6"/>
      <c r="V28" s="17" t="s">
        <v>90</v>
      </c>
      <c r="W28" s="104">
        <v>0</v>
      </c>
      <c r="X28" s="53">
        <v>0</v>
      </c>
      <c r="Y28" s="6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5.75" customHeight="1">
      <c r="A29" s="6"/>
      <c r="B29" s="39" t="s">
        <v>91</v>
      </c>
      <c r="C29" s="40"/>
      <c r="D29" s="40"/>
      <c r="E29" s="97" t="s">
        <v>3</v>
      </c>
      <c r="F29" s="3">
        <v>116.50613502000002</v>
      </c>
      <c r="G29" s="3">
        <f>I29*0.13</f>
        <v>0</v>
      </c>
      <c r="H29" s="3">
        <f>I29*0.87</f>
        <v>0</v>
      </c>
      <c r="I29" s="3">
        <f t="shared" ref="I29:I42" si="11">IF(E29="Yes",F29,IF(E29="no",0))</f>
        <v>0</v>
      </c>
      <c r="J29" s="41"/>
      <c r="K29" s="1"/>
      <c r="L29" s="1"/>
      <c r="M29" s="1"/>
      <c r="N29" s="1"/>
      <c r="O29" s="1"/>
      <c r="P29" s="1"/>
      <c r="Q29" s="1"/>
      <c r="R29" s="1"/>
      <c r="S29" s="1"/>
      <c r="T29" s="1"/>
      <c r="U29" s="6"/>
      <c r="V29" s="11" t="s">
        <v>92</v>
      </c>
      <c r="W29" s="55" t="s">
        <v>93</v>
      </c>
      <c r="X29" s="56">
        <f>(W24/100*X24)+(W25/100*X25)+(W26/100*X26)+(W27/100*X27)+(W28/100*X28)</f>
        <v>291.60000000000002</v>
      </c>
      <c r="Y29" s="57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5.75" customHeight="1">
      <c r="A30" s="6"/>
      <c r="B30" s="43" t="s">
        <v>62</v>
      </c>
      <c r="C30" s="43" t="s">
        <v>94</v>
      </c>
      <c r="D30" s="43" t="s">
        <v>95</v>
      </c>
      <c r="E30" s="97" t="s">
        <v>3</v>
      </c>
      <c r="F30" s="3">
        <v>26.02997568</v>
      </c>
      <c r="G30" s="3">
        <f>I30*0.5</f>
        <v>0</v>
      </c>
      <c r="H30" s="3">
        <f>I30*0.5</f>
        <v>0</v>
      </c>
      <c r="I30" s="3">
        <f t="shared" si="11"/>
        <v>0</v>
      </c>
      <c r="J30" s="41"/>
      <c r="K30" s="3"/>
      <c r="L30" s="3"/>
      <c r="M30" s="1"/>
      <c r="N30" s="1"/>
      <c r="O30" s="1"/>
      <c r="P30" s="1"/>
      <c r="Q30" s="1"/>
      <c r="R30" s="1"/>
      <c r="S30" s="1"/>
      <c r="T30" s="1"/>
      <c r="U30" s="6"/>
      <c r="V30" s="1"/>
      <c r="W30" s="1"/>
      <c r="X30" s="1"/>
      <c r="Y30" s="6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5.75" customHeight="1">
      <c r="A31" s="6"/>
      <c r="B31" s="43" t="s">
        <v>62</v>
      </c>
      <c r="C31" s="43" t="s">
        <v>94</v>
      </c>
      <c r="D31" s="43" t="s">
        <v>96</v>
      </c>
      <c r="E31" s="97" t="s">
        <v>3</v>
      </c>
      <c r="F31" s="3">
        <v>32.445129000000001</v>
      </c>
      <c r="G31" s="3">
        <v>0</v>
      </c>
      <c r="H31" s="3">
        <f t="shared" ref="H31:H35" si="12">I31</f>
        <v>0</v>
      </c>
      <c r="I31" s="3">
        <f t="shared" si="11"/>
        <v>0</v>
      </c>
      <c r="J31" s="41"/>
      <c r="K31" s="3"/>
      <c r="L31" s="3"/>
      <c r="M31" s="1"/>
      <c r="N31" s="1"/>
      <c r="O31" s="1"/>
      <c r="P31" s="1"/>
      <c r="Q31" s="1"/>
      <c r="R31" s="1"/>
      <c r="S31" s="1"/>
      <c r="T31" s="1"/>
      <c r="U31" s="6"/>
      <c r="V31" s="1" t="s">
        <v>97</v>
      </c>
      <c r="W31" s="47" t="s">
        <v>13</v>
      </c>
      <c r="X31" s="1"/>
      <c r="Y31" s="6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5.75" customHeight="1">
      <c r="A32" s="6"/>
      <c r="B32" s="43" t="s">
        <v>65</v>
      </c>
      <c r="C32" s="43" t="s">
        <v>94</v>
      </c>
      <c r="D32" s="43" t="s">
        <v>98</v>
      </c>
      <c r="E32" s="97" t="s">
        <v>3</v>
      </c>
      <c r="F32" s="3">
        <v>28.978998659999998</v>
      </c>
      <c r="G32" s="3">
        <v>0</v>
      </c>
      <c r="H32" s="3">
        <f t="shared" si="12"/>
        <v>0</v>
      </c>
      <c r="I32" s="3">
        <f t="shared" si="11"/>
        <v>0</v>
      </c>
      <c r="J32" s="41"/>
      <c r="K32" s="3"/>
      <c r="L32" s="3"/>
      <c r="M32" s="1"/>
      <c r="N32" s="1"/>
      <c r="O32" s="1"/>
      <c r="P32" s="1"/>
      <c r="Q32" s="1"/>
      <c r="R32" s="1"/>
      <c r="S32" s="1"/>
      <c r="T32" s="1"/>
      <c r="U32" s="6"/>
      <c r="V32" s="11" t="s">
        <v>76</v>
      </c>
      <c r="W32" s="58" t="s">
        <v>77</v>
      </c>
      <c r="X32" s="11" t="s">
        <v>78</v>
      </c>
      <c r="Y32" s="6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5.75" customHeight="1">
      <c r="A33" s="6"/>
      <c r="B33" s="43" t="s">
        <v>65</v>
      </c>
      <c r="C33" s="43" t="s">
        <v>94</v>
      </c>
      <c r="D33" s="43" t="s">
        <v>99</v>
      </c>
      <c r="E33" s="97" t="s">
        <v>3</v>
      </c>
      <c r="F33" s="3">
        <v>9.085055849999998</v>
      </c>
      <c r="G33" s="3">
        <v>0</v>
      </c>
      <c r="H33" s="3">
        <f t="shared" si="12"/>
        <v>0</v>
      </c>
      <c r="I33" s="3">
        <f t="shared" si="11"/>
        <v>0</v>
      </c>
      <c r="J33" s="41"/>
      <c r="K33" s="3"/>
      <c r="L33" s="3"/>
      <c r="M33" s="1"/>
      <c r="N33" s="1"/>
      <c r="O33" s="1"/>
      <c r="P33" s="1"/>
      <c r="Q33" s="1"/>
      <c r="R33" s="1"/>
      <c r="S33" s="1"/>
      <c r="T33" s="1"/>
      <c r="U33" s="6"/>
      <c r="V33" s="17" t="s">
        <v>101</v>
      </c>
      <c r="W33" s="102">
        <v>32.5</v>
      </c>
      <c r="X33" s="49">
        <v>202</v>
      </c>
      <c r="Y33" s="6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5.75" customHeight="1">
      <c r="A34" s="6"/>
      <c r="B34" s="43" t="s">
        <v>68</v>
      </c>
      <c r="C34" s="43" t="s">
        <v>94</v>
      </c>
      <c r="D34" s="43" t="s">
        <v>98</v>
      </c>
      <c r="E34" s="97" t="s">
        <v>3</v>
      </c>
      <c r="F34" s="3">
        <v>4.7483215440000004</v>
      </c>
      <c r="G34" s="3">
        <v>0</v>
      </c>
      <c r="H34" s="3">
        <f t="shared" si="12"/>
        <v>0</v>
      </c>
      <c r="I34" s="3">
        <f t="shared" si="11"/>
        <v>0</v>
      </c>
      <c r="J34" s="41"/>
      <c r="K34" s="3"/>
      <c r="L34" s="3"/>
      <c r="M34" s="1"/>
      <c r="N34" s="1"/>
      <c r="O34" s="1"/>
      <c r="P34" s="1"/>
      <c r="Q34" s="1"/>
      <c r="R34" s="1"/>
      <c r="S34" s="1"/>
      <c r="T34" s="1"/>
      <c r="U34" s="6"/>
      <c r="V34" s="17" t="s">
        <v>100</v>
      </c>
      <c r="W34" s="103">
        <v>32.5</v>
      </c>
      <c r="X34" s="49">
        <v>358</v>
      </c>
      <c r="Y34" s="6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5.75" customHeight="1">
      <c r="A35" s="6"/>
      <c r="B35" s="43" t="s">
        <v>68</v>
      </c>
      <c r="C35" s="43" t="s">
        <v>94</v>
      </c>
      <c r="D35" s="43" t="s">
        <v>99</v>
      </c>
      <c r="E35" s="97" t="s">
        <v>3</v>
      </c>
      <c r="F35" s="3">
        <v>2.067086304</v>
      </c>
      <c r="G35" s="3">
        <v>0</v>
      </c>
      <c r="H35" s="3">
        <f t="shared" si="12"/>
        <v>0</v>
      </c>
      <c r="I35" s="3">
        <f t="shared" si="11"/>
        <v>0</v>
      </c>
      <c r="J35" s="41"/>
      <c r="K35" s="3"/>
      <c r="L35" s="3"/>
      <c r="M35" s="1"/>
      <c r="N35" s="1"/>
      <c r="O35" s="1"/>
      <c r="P35" s="1"/>
      <c r="Q35" s="1"/>
      <c r="R35" s="1"/>
      <c r="S35" s="1"/>
      <c r="T35" s="1"/>
      <c r="U35" s="6"/>
      <c r="V35" s="17" t="s">
        <v>102</v>
      </c>
      <c r="W35" s="103">
        <v>7.5</v>
      </c>
      <c r="X35" s="49">
        <v>410</v>
      </c>
      <c r="Y35" s="6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5.75" customHeight="1">
      <c r="A36" s="6"/>
      <c r="B36" s="43" t="s">
        <v>70</v>
      </c>
      <c r="C36" s="43" t="s">
        <v>94</v>
      </c>
      <c r="D36" s="43" t="s">
        <v>95</v>
      </c>
      <c r="E36" s="97" t="s">
        <v>3</v>
      </c>
      <c r="F36" s="3">
        <v>2.6971849799999994</v>
      </c>
      <c r="G36" s="3">
        <f>I36*0.5</f>
        <v>0</v>
      </c>
      <c r="H36" s="3">
        <f>I36*0.5</f>
        <v>0</v>
      </c>
      <c r="I36" s="3">
        <f t="shared" si="11"/>
        <v>0</v>
      </c>
      <c r="J36" s="41"/>
      <c r="K36" s="3"/>
      <c r="L36" s="3"/>
      <c r="M36" s="1"/>
      <c r="N36" s="1"/>
      <c r="O36" s="1"/>
      <c r="P36" s="1"/>
      <c r="Q36" s="1"/>
      <c r="R36" s="1"/>
      <c r="S36" s="1"/>
      <c r="T36" s="1"/>
      <c r="U36" s="6"/>
      <c r="V36" s="17" t="s">
        <v>103</v>
      </c>
      <c r="W36" s="103">
        <v>7.5</v>
      </c>
      <c r="X36" s="49">
        <v>266</v>
      </c>
      <c r="Y36" s="6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5.75" customHeight="1">
      <c r="A37" s="6"/>
      <c r="B37" s="43" t="s">
        <v>70</v>
      </c>
      <c r="C37" s="43" t="s">
        <v>94</v>
      </c>
      <c r="D37" s="43" t="s">
        <v>96</v>
      </c>
      <c r="E37" s="97" t="s">
        <v>3</v>
      </c>
      <c r="F37" s="3">
        <v>0.75705301000000003</v>
      </c>
      <c r="G37" s="3">
        <v>0</v>
      </c>
      <c r="H37" s="3">
        <f t="shared" ref="H37:H40" si="13">I37</f>
        <v>0</v>
      </c>
      <c r="I37" s="3">
        <f t="shared" si="11"/>
        <v>0</v>
      </c>
      <c r="J37" s="41"/>
      <c r="K37" s="3"/>
      <c r="L37" s="3"/>
      <c r="M37" s="1"/>
      <c r="N37" s="1"/>
      <c r="O37" s="1"/>
      <c r="P37" s="1"/>
      <c r="Q37" s="1"/>
      <c r="R37" s="1"/>
      <c r="S37" s="1"/>
      <c r="T37" s="1"/>
      <c r="U37" s="6"/>
      <c r="V37" s="59" t="s">
        <v>104</v>
      </c>
      <c r="W37" s="105">
        <v>20</v>
      </c>
      <c r="X37" s="53">
        <v>0</v>
      </c>
      <c r="Y37" s="6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5.75" customHeight="1">
      <c r="A38" s="6"/>
      <c r="B38" s="43" t="s">
        <v>72</v>
      </c>
      <c r="C38" s="43" t="s">
        <v>94</v>
      </c>
      <c r="D38" s="43" t="s">
        <v>96</v>
      </c>
      <c r="E38" s="97" t="s">
        <v>3</v>
      </c>
      <c r="F38" s="3">
        <v>3.4608137600000006</v>
      </c>
      <c r="G38" s="3">
        <v>0</v>
      </c>
      <c r="H38" s="3">
        <f t="shared" si="13"/>
        <v>0</v>
      </c>
      <c r="I38" s="3">
        <f t="shared" si="11"/>
        <v>0</v>
      </c>
      <c r="J38" s="41"/>
      <c r="K38" s="3"/>
      <c r="L38" s="3"/>
      <c r="M38" s="1"/>
      <c r="N38" s="1"/>
      <c r="O38" s="1"/>
      <c r="P38" s="1"/>
      <c r="Q38" s="1"/>
      <c r="R38" s="1"/>
      <c r="S38" s="1"/>
      <c r="T38" s="1"/>
      <c r="U38" s="6"/>
      <c r="V38" s="11" t="s">
        <v>92</v>
      </c>
      <c r="W38" s="60" t="s">
        <v>93</v>
      </c>
      <c r="X38" s="56">
        <f>(W33/100*X33)+(W34/100*X34)+(W35/100*X35)+(W36/100*X36)+(W37/100*X37)</f>
        <v>232.7</v>
      </c>
      <c r="Y38" s="57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5.75" customHeight="1">
      <c r="A39" s="6"/>
      <c r="B39" s="43" t="s">
        <v>73</v>
      </c>
      <c r="C39" s="43" t="s">
        <v>94</v>
      </c>
      <c r="D39" s="43" t="s">
        <v>98</v>
      </c>
      <c r="E39" s="97" t="s">
        <v>3</v>
      </c>
      <c r="F39" s="3">
        <v>1.5026333999999999</v>
      </c>
      <c r="G39" s="3">
        <v>0</v>
      </c>
      <c r="H39" s="3">
        <f t="shared" si="13"/>
        <v>0</v>
      </c>
      <c r="I39" s="3">
        <f t="shared" si="11"/>
        <v>0</v>
      </c>
      <c r="J39" s="41"/>
      <c r="K39" s="3"/>
      <c r="L39" s="3"/>
      <c r="M39" s="1"/>
      <c r="N39" s="1"/>
      <c r="O39" s="1"/>
      <c r="P39" s="1"/>
      <c r="Q39" s="1"/>
      <c r="R39" s="1"/>
      <c r="S39" s="1"/>
      <c r="T39" s="1"/>
      <c r="U39" s="6"/>
      <c r="V39" s="1"/>
      <c r="W39" s="1"/>
      <c r="X39" s="1"/>
      <c r="Y39" s="6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5.75" customHeight="1">
      <c r="A40" s="6"/>
      <c r="B40" s="43" t="s">
        <v>73</v>
      </c>
      <c r="C40" s="43" t="s">
        <v>94</v>
      </c>
      <c r="D40" s="43" t="s">
        <v>99</v>
      </c>
      <c r="E40" s="97" t="s">
        <v>3</v>
      </c>
      <c r="F40" s="3">
        <v>0.43064297999999995</v>
      </c>
      <c r="G40" s="3">
        <v>0</v>
      </c>
      <c r="H40" s="3">
        <f t="shared" si="13"/>
        <v>0</v>
      </c>
      <c r="I40" s="3">
        <f t="shared" si="11"/>
        <v>0</v>
      </c>
      <c r="J40" s="6"/>
      <c r="K40" s="3"/>
      <c r="L40" s="3"/>
      <c r="M40" s="1"/>
      <c r="N40" s="1"/>
      <c r="O40" s="1"/>
      <c r="P40" s="1"/>
      <c r="Q40" s="1"/>
      <c r="R40" s="1"/>
      <c r="S40" s="1"/>
      <c r="T40" s="1"/>
      <c r="U40" s="6"/>
      <c r="V40" s="1" t="s">
        <v>105</v>
      </c>
      <c r="W40" s="47" t="s">
        <v>13</v>
      </c>
      <c r="X40" s="1"/>
      <c r="Y40" s="6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5.75" customHeight="1">
      <c r="A41" s="6"/>
      <c r="B41" s="43" t="s">
        <v>75</v>
      </c>
      <c r="C41" s="43" t="s">
        <v>94</v>
      </c>
      <c r="D41" s="43"/>
      <c r="E41" s="97" t="s">
        <v>3</v>
      </c>
      <c r="F41" s="3">
        <v>1.5667121799999999</v>
      </c>
      <c r="G41" s="3">
        <f>I41*0.5</f>
        <v>0</v>
      </c>
      <c r="H41" s="3">
        <f>I41*0.5</f>
        <v>0</v>
      </c>
      <c r="I41" s="3">
        <f t="shared" si="11"/>
        <v>0</v>
      </c>
      <c r="J41" s="6"/>
      <c r="K41" s="1"/>
      <c r="L41" s="1"/>
      <c r="M41" s="1"/>
      <c r="N41" s="1"/>
      <c r="O41" s="1"/>
      <c r="P41" s="1"/>
      <c r="Q41" s="1"/>
      <c r="R41" s="1"/>
      <c r="S41" s="1"/>
      <c r="T41" s="1"/>
      <c r="U41" s="6"/>
      <c r="V41" s="17" t="s">
        <v>106</v>
      </c>
      <c r="W41" s="106">
        <v>80</v>
      </c>
      <c r="X41" s="49"/>
      <c r="Y41" s="6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5.75" customHeight="1">
      <c r="A42" s="6"/>
      <c r="B42" s="43" t="s">
        <v>107</v>
      </c>
      <c r="C42" s="43" t="s">
        <v>94</v>
      </c>
      <c r="D42" s="43" t="s">
        <v>108</v>
      </c>
      <c r="E42" s="97" t="s">
        <v>3</v>
      </c>
      <c r="F42" s="3">
        <v>2.6924280399999998</v>
      </c>
      <c r="G42" s="3">
        <v>0</v>
      </c>
      <c r="H42" s="3">
        <f>I42</f>
        <v>0</v>
      </c>
      <c r="I42" s="3">
        <f t="shared" si="11"/>
        <v>0</v>
      </c>
      <c r="J42" s="6"/>
      <c r="K42" s="1"/>
      <c r="L42" s="1"/>
      <c r="M42" s="1"/>
      <c r="N42" s="1"/>
      <c r="O42" s="1"/>
      <c r="P42" s="1"/>
      <c r="Q42" s="1"/>
      <c r="R42" s="1"/>
      <c r="S42" s="1"/>
      <c r="T42" s="1"/>
      <c r="U42" s="6"/>
      <c r="V42" s="17" t="s">
        <v>109</v>
      </c>
      <c r="W42" s="107">
        <v>20</v>
      </c>
      <c r="X42" s="53"/>
      <c r="Y42" s="6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5.75" customHeight="1">
      <c r="A43" s="6"/>
      <c r="B43" s="1"/>
      <c r="C43" s="1"/>
      <c r="D43" s="1"/>
      <c r="E43" s="1"/>
      <c r="F43" s="3"/>
      <c r="G43" s="50">
        <f t="shared" ref="G43:I43" si="14">SUM(G29:G42)</f>
        <v>0</v>
      </c>
      <c r="H43" s="61">
        <f t="shared" si="14"/>
        <v>0</v>
      </c>
      <c r="I43" s="52">
        <f t="shared" si="14"/>
        <v>0</v>
      </c>
      <c r="J43" s="6"/>
      <c r="K43" s="1"/>
      <c r="L43" s="1"/>
      <c r="M43" s="1"/>
      <c r="N43" s="1"/>
      <c r="O43" s="1"/>
      <c r="P43" s="1"/>
      <c r="Q43" s="1"/>
      <c r="R43" s="1"/>
      <c r="S43" s="1"/>
      <c r="T43" s="1"/>
      <c r="U43" s="6"/>
      <c r="V43" s="11" t="s">
        <v>92</v>
      </c>
      <c r="W43" s="55" t="s">
        <v>93</v>
      </c>
      <c r="X43" s="56">
        <f>(W41/100*X29)+(W42/100*X38)</f>
        <v>279.82000000000005</v>
      </c>
      <c r="Y43" s="57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5.75" customHeight="1">
      <c r="A44" s="6"/>
      <c r="B44" s="9" t="s">
        <v>110</v>
      </c>
      <c r="C44" s="1"/>
      <c r="D44" s="1"/>
      <c r="E44" s="1"/>
      <c r="F44" s="1"/>
      <c r="G44" s="1"/>
      <c r="H44" s="1"/>
      <c r="I44" s="1"/>
      <c r="J44" s="6"/>
      <c r="K44" s="1"/>
      <c r="L44" s="1"/>
      <c r="M44" s="1"/>
      <c r="N44" s="1"/>
      <c r="O44" s="1"/>
      <c r="P44" s="1"/>
      <c r="Q44" s="1"/>
      <c r="R44" s="1"/>
      <c r="S44" s="1"/>
      <c r="T44" s="1"/>
      <c r="U44" s="6"/>
      <c r="V44" s="1"/>
      <c r="W44" s="1"/>
      <c r="X44" s="1"/>
      <c r="Y44" s="6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5.75" customHeight="1">
      <c r="A45" s="6"/>
      <c r="B45" s="39" t="s">
        <v>111</v>
      </c>
      <c r="C45" s="40"/>
      <c r="D45" s="40"/>
      <c r="E45" s="96" t="s">
        <v>3</v>
      </c>
      <c r="F45" s="3">
        <v>80.77986468200001</v>
      </c>
      <c r="G45" s="3">
        <f>I45*0.16</f>
        <v>0</v>
      </c>
      <c r="H45" s="3">
        <f>I45*0.84</f>
        <v>0</v>
      </c>
      <c r="I45" s="3">
        <f t="shared" ref="I45:I94" si="15">IF(E45="Yes",F45,IF(E45="no",0))</f>
        <v>0</v>
      </c>
      <c r="J45" s="6"/>
      <c r="K45" s="1"/>
      <c r="L45" s="1"/>
      <c r="M45" s="1"/>
      <c r="N45" s="1"/>
      <c r="O45" s="1"/>
      <c r="P45" s="1"/>
      <c r="Q45" s="1"/>
      <c r="R45" s="1"/>
      <c r="S45" s="1"/>
      <c r="T45" s="1"/>
      <c r="U45" s="6"/>
      <c r="V45" s="11" t="s">
        <v>112</v>
      </c>
      <c r="W45" s="11"/>
      <c r="X45" s="11">
        <v>279.82</v>
      </c>
      <c r="Y45" s="6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5.75" customHeight="1">
      <c r="A46" s="6"/>
      <c r="B46" s="62" t="s">
        <v>113</v>
      </c>
      <c r="C46" s="62" t="s">
        <v>114</v>
      </c>
      <c r="D46" s="63"/>
      <c r="E46" s="96" t="s">
        <v>3</v>
      </c>
      <c r="F46" s="64">
        <f>SUM(F53:F57)</f>
        <v>2.1160268219999998</v>
      </c>
      <c r="G46" s="3">
        <v>0</v>
      </c>
      <c r="H46" s="3">
        <f t="shared" ref="H46:H49" si="16">I46</f>
        <v>0</v>
      </c>
      <c r="I46" s="3">
        <f t="shared" si="15"/>
        <v>0</v>
      </c>
      <c r="J46" s="6"/>
      <c r="K46" s="1"/>
      <c r="L46" s="1"/>
      <c r="M46" s="1"/>
      <c r="N46" s="1"/>
      <c r="O46" s="1"/>
      <c r="P46" s="1"/>
      <c r="Q46" s="1"/>
      <c r="R46" s="1"/>
      <c r="S46" s="1"/>
      <c r="T46" s="1"/>
      <c r="U46" s="6"/>
      <c r="V46" s="6"/>
      <c r="W46" s="6"/>
      <c r="X46" s="6"/>
      <c r="Y46" s="6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5.75" customHeight="1">
      <c r="A47" s="6"/>
      <c r="B47" s="65" t="s">
        <v>113</v>
      </c>
      <c r="C47" s="65" t="s">
        <v>115</v>
      </c>
      <c r="D47" s="66"/>
      <c r="E47" s="96" t="s">
        <v>3</v>
      </c>
      <c r="F47" s="64">
        <f t="shared" ref="F47:F48" si="17">F59+F62+F65</f>
        <v>0.97234651800000005</v>
      </c>
      <c r="G47" s="3">
        <v>0</v>
      </c>
      <c r="H47" s="3">
        <f t="shared" si="16"/>
        <v>0</v>
      </c>
      <c r="I47" s="3">
        <f t="shared" si="15"/>
        <v>0</v>
      </c>
      <c r="J47" s="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5.75" customHeight="1">
      <c r="A48" s="6"/>
      <c r="B48" s="65" t="s">
        <v>113</v>
      </c>
      <c r="C48" s="65" t="s">
        <v>116</v>
      </c>
      <c r="D48" s="65"/>
      <c r="E48" s="96" t="s">
        <v>3</v>
      </c>
      <c r="F48" s="64">
        <f t="shared" si="17"/>
        <v>0.97234651800000005</v>
      </c>
      <c r="G48" s="3">
        <v>0</v>
      </c>
      <c r="H48" s="3">
        <f t="shared" si="16"/>
        <v>0</v>
      </c>
      <c r="I48" s="3">
        <f t="shared" si="15"/>
        <v>0</v>
      </c>
      <c r="J48" s="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5.75" customHeight="1">
      <c r="A49" s="6"/>
      <c r="B49" s="65" t="s">
        <v>113</v>
      </c>
      <c r="C49" s="65" t="s">
        <v>117</v>
      </c>
      <c r="D49" s="65"/>
      <c r="E49" s="96" t="s">
        <v>3</v>
      </c>
      <c r="F49" s="64">
        <f t="shared" ref="F49:F51" si="18">F68+F72+F76+F80+F84+F88</f>
        <v>2.7310432000000007</v>
      </c>
      <c r="G49" s="3">
        <v>0</v>
      </c>
      <c r="H49" s="3">
        <f t="shared" si="16"/>
        <v>0</v>
      </c>
      <c r="I49" s="3">
        <f t="shared" si="15"/>
        <v>0</v>
      </c>
      <c r="J49" s="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5.75" customHeight="1">
      <c r="A50" s="6"/>
      <c r="B50" s="65" t="s">
        <v>113</v>
      </c>
      <c r="C50" s="65" t="s">
        <v>118</v>
      </c>
      <c r="D50" s="65"/>
      <c r="E50" s="96" t="s">
        <v>3</v>
      </c>
      <c r="F50" s="64">
        <f t="shared" si="18"/>
        <v>19.936615359999998</v>
      </c>
      <c r="G50" s="3">
        <f>I50*0.65</f>
        <v>0</v>
      </c>
      <c r="H50" s="3">
        <f>I50*0.35</f>
        <v>0</v>
      </c>
      <c r="I50" s="3">
        <f t="shared" si="15"/>
        <v>0</v>
      </c>
      <c r="J50" s="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5.75" customHeight="1">
      <c r="A51" s="6"/>
      <c r="B51" s="65" t="s">
        <v>113</v>
      </c>
      <c r="C51" s="65" t="s">
        <v>119</v>
      </c>
      <c r="D51" s="65"/>
      <c r="E51" s="96" t="s">
        <v>3</v>
      </c>
      <c r="F51" s="64">
        <f t="shared" si="18"/>
        <v>53.801551039999985</v>
      </c>
      <c r="G51" s="3">
        <v>0</v>
      </c>
      <c r="H51" s="3">
        <f t="shared" ref="H51:H66" si="19">I51</f>
        <v>0</v>
      </c>
      <c r="I51" s="3">
        <f t="shared" si="15"/>
        <v>0</v>
      </c>
      <c r="J51" s="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5.75" customHeight="1">
      <c r="A52" s="6"/>
      <c r="B52" s="62" t="s">
        <v>113</v>
      </c>
      <c r="C52" s="62" t="s">
        <v>120</v>
      </c>
      <c r="D52" s="63"/>
      <c r="E52" s="96" t="s">
        <v>3</v>
      </c>
      <c r="F52" s="64">
        <f>SUM(F91:F94)</f>
        <v>0.43316136000000005</v>
      </c>
      <c r="G52" s="3">
        <v>0</v>
      </c>
      <c r="H52" s="3">
        <f t="shared" si="19"/>
        <v>0</v>
      </c>
      <c r="I52" s="3">
        <f t="shared" si="15"/>
        <v>0</v>
      </c>
      <c r="J52" s="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5.75" customHeight="1">
      <c r="A53" s="6"/>
      <c r="B53" s="67" t="s">
        <v>62</v>
      </c>
      <c r="C53" s="67" t="s">
        <v>121</v>
      </c>
      <c r="D53" s="43"/>
      <c r="E53" s="96" t="s">
        <v>3</v>
      </c>
      <c r="F53" s="3">
        <v>1.0367331</v>
      </c>
      <c r="G53" s="3">
        <v>0</v>
      </c>
      <c r="H53" s="3">
        <f t="shared" si="19"/>
        <v>0</v>
      </c>
      <c r="I53" s="3">
        <f t="shared" si="15"/>
        <v>0</v>
      </c>
      <c r="J53" s="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5.75" customHeight="1">
      <c r="A54" s="6"/>
      <c r="B54" s="67" t="s">
        <v>65</v>
      </c>
      <c r="C54" s="67" t="s">
        <v>121</v>
      </c>
      <c r="D54" s="43"/>
      <c r="E54" s="96" t="s">
        <v>3</v>
      </c>
      <c r="F54" s="3">
        <v>0.73990004399999998</v>
      </c>
      <c r="G54" s="3">
        <v>0</v>
      </c>
      <c r="H54" s="3">
        <f t="shared" si="19"/>
        <v>0</v>
      </c>
      <c r="I54" s="3">
        <f t="shared" si="15"/>
        <v>0</v>
      </c>
      <c r="J54" s="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5.75" customHeight="1">
      <c r="A55" s="6"/>
      <c r="B55" s="67" t="s">
        <v>122</v>
      </c>
      <c r="C55" s="67" t="s">
        <v>121</v>
      </c>
      <c r="D55" s="43"/>
      <c r="E55" s="98" t="s">
        <v>3</v>
      </c>
      <c r="F55" s="3">
        <v>0.23572036800000001</v>
      </c>
      <c r="G55" s="3">
        <v>0</v>
      </c>
      <c r="H55" s="3">
        <f t="shared" si="19"/>
        <v>0</v>
      </c>
      <c r="I55" s="3">
        <f t="shared" si="15"/>
        <v>0</v>
      </c>
      <c r="J55" s="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5.75" customHeight="1">
      <c r="A56" s="6"/>
      <c r="B56" s="67" t="s">
        <v>70</v>
      </c>
      <c r="C56" s="67" t="s">
        <v>121</v>
      </c>
      <c r="D56" s="43"/>
      <c r="E56" s="98" t="s">
        <v>3</v>
      </c>
      <c r="F56" s="3">
        <v>8.7303840000000008E-2</v>
      </c>
      <c r="G56" s="3">
        <v>0</v>
      </c>
      <c r="H56" s="3">
        <f t="shared" si="19"/>
        <v>0</v>
      </c>
      <c r="I56" s="3">
        <f t="shared" si="15"/>
        <v>0</v>
      </c>
      <c r="J56" s="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5.75" hidden="1" customHeight="1">
      <c r="A57" s="6"/>
      <c r="B57" s="67" t="s">
        <v>75</v>
      </c>
      <c r="C57" s="67" t="s">
        <v>121</v>
      </c>
      <c r="D57" s="43"/>
      <c r="E57" s="99" t="s">
        <v>3</v>
      </c>
      <c r="F57" s="68">
        <v>1.6369470000000001E-2</v>
      </c>
      <c r="G57" s="68">
        <v>0</v>
      </c>
      <c r="H57" s="68">
        <f t="shared" si="19"/>
        <v>0</v>
      </c>
      <c r="I57" s="68">
        <f t="shared" si="15"/>
        <v>0</v>
      </c>
      <c r="J57" s="6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</row>
    <row r="58" spans="1:37" ht="15.75" customHeight="1">
      <c r="A58" s="6"/>
      <c r="B58" s="67" t="s">
        <v>62</v>
      </c>
      <c r="C58" s="67" t="s">
        <v>123</v>
      </c>
      <c r="D58" s="43"/>
      <c r="E58" s="98" t="s">
        <v>3</v>
      </c>
      <c r="F58" s="3">
        <v>1.735331712</v>
      </c>
      <c r="G58" s="3">
        <v>0</v>
      </c>
      <c r="H58" s="3">
        <f t="shared" si="19"/>
        <v>0</v>
      </c>
      <c r="I58" s="3">
        <f t="shared" si="15"/>
        <v>0</v>
      </c>
      <c r="J58" s="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5.75" customHeight="1">
      <c r="A59" s="6"/>
      <c r="B59" s="70" t="s">
        <v>62</v>
      </c>
      <c r="C59" s="70" t="s">
        <v>123</v>
      </c>
      <c r="D59" s="70" t="s">
        <v>124</v>
      </c>
      <c r="E59" s="98" t="s">
        <v>3</v>
      </c>
      <c r="F59" s="3">
        <v>0.89049916800000006</v>
      </c>
      <c r="G59" s="3">
        <v>0</v>
      </c>
      <c r="H59" s="3">
        <f t="shared" si="19"/>
        <v>0</v>
      </c>
      <c r="I59" s="3">
        <f t="shared" si="15"/>
        <v>0</v>
      </c>
      <c r="J59" s="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5.75" customHeight="1">
      <c r="A60" s="6"/>
      <c r="B60" s="70" t="s">
        <v>62</v>
      </c>
      <c r="C60" s="70" t="s">
        <v>123</v>
      </c>
      <c r="D60" s="70" t="s">
        <v>125</v>
      </c>
      <c r="E60" s="98" t="s">
        <v>3</v>
      </c>
      <c r="F60" s="3">
        <v>0.89049916800000006</v>
      </c>
      <c r="G60" s="3">
        <v>0</v>
      </c>
      <c r="H60" s="3">
        <f t="shared" si="19"/>
        <v>0</v>
      </c>
      <c r="I60" s="3">
        <f t="shared" si="15"/>
        <v>0</v>
      </c>
      <c r="J60" s="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5.75" customHeight="1">
      <c r="A61" s="6"/>
      <c r="B61" s="67" t="s">
        <v>70</v>
      </c>
      <c r="C61" s="67" t="s">
        <v>123</v>
      </c>
      <c r="D61" s="43"/>
      <c r="E61" s="98" t="s">
        <v>3</v>
      </c>
      <c r="F61" s="3">
        <v>0.12759791999999998</v>
      </c>
      <c r="G61" s="3">
        <v>0</v>
      </c>
      <c r="H61" s="3">
        <f t="shared" si="19"/>
        <v>0</v>
      </c>
      <c r="I61" s="3">
        <f t="shared" si="15"/>
        <v>0</v>
      </c>
      <c r="J61" s="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5.75" customHeight="1">
      <c r="A62" s="6"/>
      <c r="B62" s="70" t="s">
        <v>70</v>
      </c>
      <c r="C62" s="70" t="s">
        <v>123</v>
      </c>
      <c r="D62" s="70" t="s">
        <v>124</v>
      </c>
      <c r="E62" s="98" t="s">
        <v>3</v>
      </c>
      <c r="F62" s="3">
        <v>6.5477880000000002E-2</v>
      </c>
      <c r="G62" s="3">
        <v>0</v>
      </c>
      <c r="H62" s="3">
        <f t="shared" si="19"/>
        <v>0</v>
      </c>
      <c r="I62" s="3">
        <f t="shared" si="15"/>
        <v>0</v>
      </c>
      <c r="J62" s="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5.75" customHeight="1">
      <c r="A63" s="6"/>
      <c r="B63" s="70" t="s">
        <v>70</v>
      </c>
      <c r="C63" s="70" t="s">
        <v>123</v>
      </c>
      <c r="D63" s="70" t="s">
        <v>125</v>
      </c>
      <c r="E63" s="98" t="s">
        <v>3</v>
      </c>
      <c r="F63" s="3">
        <v>6.5477880000000002E-2</v>
      </c>
      <c r="G63" s="3">
        <v>0</v>
      </c>
      <c r="H63" s="3">
        <f t="shared" si="19"/>
        <v>0</v>
      </c>
      <c r="I63" s="3">
        <f t="shared" si="15"/>
        <v>0</v>
      </c>
      <c r="J63" s="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5.75" hidden="1" customHeight="1">
      <c r="A64" s="6"/>
      <c r="B64" s="54" t="s">
        <v>75</v>
      </c>
      <c r="C64" s="54" t="s">
        <v>123</v>
      </c>
      <c r="D64" s="54"/>
      <c r="E64" s="99" t="s">
        <v>3</v>
      </c>
      <c r="F64" s="68">
        <v>3.1899479999999994E-2</v>
      </c>
      <c r="G64" s="68">
        <v>0</v>
      </c>
      <c r="H64" s="68">
        <f t="shared" si="19"/>
        <v>0</v>
      </c>
      <c r="I64" s="68">
        <f t="shared" si="15"/>
        <v>0</v>
      </c>
      <c r="J64" s="6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</row>
    <row r="65" spans="1:37" ht="15.75" hidden="1" customHeight="1">
      <c r="A65" s="6"/>
      <c r="B65" s="70" t="s">
        <v>75</v>
      </c>
      <c r="C65" s="70" t="s">
        <v>123</v>
      </c>
      <c r="D65" s="70" t="s">
        <v>124</v>
      </c>
      <c r="E65" s="99" t="s">
        <v>3</v>
      </c>
      <c r="F65" s="68">
        <v>1.6369470000000001E-2</v>
      </c>
      <c r="G65" s="68">
        <v>0</v>
      </c>
      <c r="H65" s="68">
        <f t="shared" si="19"/>
        <v>0</v>
      </c>
      <c r="I65" s="68">
        <f t="shared" si="15"/>
        <v>0</v>
      </c>
      <c r="J65" s="6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</row>
    <row r="66" spans="1:37" ht="15.75" hidden="1" customHeight="1">
      <c r="A66" s="6"/>
      <c r="B66" s="70" t="s">
        <v>75</v>
      </c>
      <c r="C66" s="70" t="s">
        <v>123</v>
      </c>
      <c r="D66" s="70" t="s">
        <v>125</v>
      </c>
      <c r="E66" s="99" t="s">
        <v>3</v>
      </c>
      <c r="F66" s="68">
        <v>1.6369470000000001E-2</v>
      </c>
      <c r="G66" s="68">
        <v>0</v>
      </c>
      <c r="H66" s="68">
        <f t="shared" si="19"/>
        <v>0</v>
      </c>
      <c r="I66" s="68">
        <f t="shared" si="15"/>
        <v>0</v>
      </c>
      <c r="J66" s="6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</row>
    <row r="67" spans="1:37" ht="15.75" customHeight="1">
      <c r="A67" s="6"/>
      <c r="B67" s="67" t="s">
        <v>62</v>
      </c>
      <c r="C67" s="67" t="s">
        <v>126</v>
      </c>
      <c r="D67" s="43"/>
      <c r="E67" s="98" t="s">
        <v>3</v>
      </c>
      <c r="F67" s="3">
        <v>43.468358080000002</v>
      </c>
      <c r="G67" s="3">
        <f>I67*0.17</f>
        <v>0</v>
      </c>
      <c r="H67" s="3">
        <f>I67*0.83</f>
        <v>0</v>
      </c>
      <c r="I67" s="3">
        <f t="shared" si="15"/>
        <v>0</v>
      </c>
      <c r="J67" s="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5.75" customHeight="1">
      <c r="A68" s="6"/>
      <c r="B68" s="70" t="s">
        <v>62</v>
      </c>
      <c r="C68" s="70" t="s">
        <v>126</v>
      </c>
      <c r="D68" s="70" t="s">
        <v>127</v>
      </c>
      <c r="E68" s="98" t="s">
        <v>3</v>
      </c>
      <c r="F68" s="3">
        <v>1.55244136</v>
      </c>
      <c r="G68" s="3">
        <v>0</v>
      </c>
      <c r="H68" s="3">
        <f>I68</f>
        <v>0</v>
      </c>
      <c r="I68" s="3">
        <f t="shared" si="15"/>
        <v>0</v>
      </c>
      <c r="J68" s="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5.75" customHeight="1">
      <c r="A69" s="6"/>
      <c r="B69" s="70" t="s">
        <v>62</v>
      </c>
      <c r="C69" s="70" t="s">
        <v>126</v>
      </c>
      <c r="D69" s="70" t="s">
        <v>128</v>
      </c>
      <c r="E69" s="98" t="s">
        <v>3</v>
      </c>
      <c r="F69" s="3">
        <v>11.332821928</v>
      </c>
      <c r="G69" s="3">
        <f>I69*0.65</f>
        <v>0</v>
      </c>
      <c r="H69" s="3">
        <f>I69*0.35</f>
        <v>0</v>
      </c>
      <c r="I69" s="3">
        <f t="shared" si="15"/>
        <v>0</v>
      </c>
      <c r="J69" s="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5.75" customHeight="1">
      <c r="A70" s="6"/>
      <c r="B70" s="70" t="s">
        <v>62</v>
      </c>
      <c r="C70" s="70" t="s">
        <v>126</v>
      </c>
      <c r="D70" s="70" t="s">
        <v>126</v>
      </c>
      <c r="E70" s="98" t="s">
        <v>3</v>
      </c>
      <c r="F70" s="3">
        <v>30.583094791999997</v>
      </c>
      <c r="G70" s="3">
        <v>0</v>
      </c>
      <c r="H70" s="3">
        <f>I70</f>
        <v>0</v>
      </c>
      <c r="I70" s="3">
        <f t="shared" si="15"/>
        <v>0</v>
      </c>
      <c r="J70" s="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5.75" customHeight="1">
      <c r="A71" s="6"/>
      <c r="B71" s="67" t="s">
        <v>65</v>
      </c>
      <c r="C71" s="67" t="s">
        <v>126</v>
      </c>
      <c r="D71" s="43"/>
      <c r="E71" s="98" t="s">
        <v>3</v>
      </c>
      <c r="F71" s="3">
        <v>21.217071679999993</v>
      </c>
      <c r="G71" s="3">
        <f>I71*0.17</f>
        <v>0</v>
      </c>
      <c r="H71" s="3">
        <f>I71*0.83</f>
        <v>0</v>
      </c>
      <c r="I71" s="3">
        <f t="shared" si="15"/>
        <v>0</v>
      </c>
      <c r="J71" s="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15.75" customHeight="1">
      <c r="A72" s="6"/>
      <c r="B72" s="70" t="s">
        <v>65</v>
      </c>
      <c r="C72" s="70" t="s">
        <v>126</v>
      </c>
      <c r="D72" s="70" t="s">
        <v>127</v>
      </c>
      <c r="E72" s="98" t="s">
        <v>3</v>
      </c>
      <c r="F72" s="3">
        <v>0.75775256000000002</v>
      </c>
      <c r="G72" s="3">
        <v>0</v>
      </c>
      <c r="H72" s="3">
        <f>I72</f>
        <v>0</v>
      </c>
      <c r="I72" s="3">
        <f t="shared" si="15"/>
        <v>0</v>
      </c>
      <c r="J72" s="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15.75" customHeight="1">
      <c r="A73" s="6"/>
      <c r="B73" s="70" t="s">
        <v>65</v>
      </c>
      <c r="C73" s="70" t="s">
        <v>126</v>
      </c>
      <c r="D73" s="70" t="s">
        <v>128</v>
      </c>
      <c r="E73" s="98" t="s">
        <v>3</v>
      </c>
      <c r="F73" s="3">
        <v>5.5315936880000001</v>
      </c>
      <c r="G73" s="3">
        <f>I73*0.65</f>
        <v>0</v>
      </c>
      <c r="H73" s="3">
        <f>I73*0.35</f>
        <v>0</v>
      </c>
      <c r="I73" s="3">
        <f t="shared" si="15"/>
        <v>0</v>
      </c>
      <c r="J73" s="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5.75" customHeight="1">
      <c r="A74" s="6"/>
      <c r="B74" s="70" t="s">
        <v>65</v>
      </c>
      <c r="C74" s="70" t="s">
        <v>126</v>
      </c>
      <c r="D74" s="70" t="s">
        <v>126</v>
      </c>
      <c r="E74" s="98" t="s">
        <v>3</v>
      </c>
      <c r="F74" s="3">
        <v>14.927725431999997</v>
      </c>
      <c r="G74" s="3">
        <v>0</v>
      </c>
      <c r="H74" s="3">
        <f>I74</f>
        <v>0</v>
      </c>
      <c r="I74" s="3">
        <f t="shared" si="15"/>
        <v>0</v>
      </c>
      <c r="J74" s="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5.75" customHeight="1">
      <c r="A75" s="6"/>
      <c r="B75" s="67" t="s">
        <v>122</v>
      </c>
      <c r="C75" s="67" t="s">
        <v>126</v>
      </c>
      <c r="D75" s="43"/>
      <c r="E75" s="98" t="s">
        <v>3</v>
      </c>
      <c r="F75" s="3">
        <v>5.8605500800000003</v>
      </c>
      <c r="G75" s="3">
        <f>I75*0.17</f>
        <v>0</v>
      </c>
      <c r="H75" s="3">
        <f>I75*0.83</f>
        <v>0</v>
      </c>
      <c r="I75" s="3">
        <f t="shared" si="15"/>
        <v>0</v>
      </c>
      <c r="J75" s="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15.75" customHeight="1">
      <c r="A76" s="6"/>
      <c r="B76" s="70" t="s">
        <v>122</v>
      </c>
      <c r="C76" s="70" t="s">
        <v>126</v>
      </c>
      <c r="D76" s="70" t="s">
        <v>127</v>
      </c>
      <c r="E76" s="98" t="s">
        <v>3</v>
      </c>
      <c r="F76" s="3">
        <v>0.20930536000000002</v>
      </c>
      <c r="G76" s="3">
        <v>0</v>
      </c>
      <c r="H76" s="3">
        <f>I76</f>
        <v>0</v>
      </c>
      <c r="I76" s="3">
        <f t="shared" si="15"/>
        <v>0</v>
      </c>
      <c r="J76" s="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5.75" customHeight="1">
      <c r="A77" s="6"/>
      <c r="B77" s="70" t="s">
        <v>122</v>
      </c>
      <c r="C77" s="70" t="s">
        <v>126</v>
      </c>
      <c r="D77" s="70" t="s">
        <v>128</v>
      </c>
      <c r="E77" s="98" t="s">
        <v>3</v>
      </c>
      <c r="F77" s="3">
        <v>1.527929128</v>
      </c>
      <c r="G77" s="3">
        <f>I77*0.65</f>
        <v>0</v>
      </c>
      <c r="H77" s="3">
        <f>I77*0.35</f>
        <v>0</v>
      </c>
      <c r="I77" s="3">
        <f t="shared" si="15"/>
        <v>0</v>
      </c>
      <c r="J77" s="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5.75" customHeight="1">
      <c r="A78" s="6"/>
      <c r="B78" s="70" t="s">
        <v>122</v>
      </c>
      <c r="C78" s="70" t="s">
        <v>126</v>
      </c>
      <c r="D78" s="70" t="s">
        <v>126</v>
      </c>
      <c r="E78" s="98" t="s">
        <v>3</v>
      </c>
      <c r="F78" s="3">
        <v>4.123315592</v>
      </c>
      <c r="G78" s="3">
        <v>0</v>
      </c>
      <c r="H78" s="3">
        <f>I78</f>
        <v>0</v>
      </c>
      <c r="I78" s="3">
        <f t="shared" si="15"/>
        <v>0</v>
      </c>
      <c r="J78" s="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5.75" customHeight="1">
      <c r="A79" s="6"/>
      <c r="B79" s="67" t="s">
        <v>70</v>
      </c>
      <c r="C79" s="67" t="s">
        <v>126</v>
      </c>
      <c r="D79" s="67"/>
      <c r="E79" s="98" t="s">
        <v>3</v>
      </c>
      <c r="F79" s="3">
        <v>3.2906832000000001</v>
      </c>
      <c r="G79" s="3">
        <f>I79*0.17</f>
        <v>0</v>
      </c>
      <c r="H79" s="3">
        <f>I79*0.83</f>
        <v>0</v>
      </c>
      <c r="I79" s="3">
        <f t="shared" si="15"/>
        <v>0</v>
      </c>
      <c r="J79" s="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5.75" customHeight="1">
      <c r="A80" s="6"/>
      <c r="B80" s="70" t="s">
        <v>70</v>
      </c>
      <c r="C80" s="70" t="s">
        <v>126</v>
      </c>
      <c r="D80" s="70" t="s">
        <v>127</v>
      </c>
      <c r="E80" s="98" t="s">
        <v>3</v>
      </c>
      <c r="F80" s="3">
        <v>0.11752440000000001</v>
      </c>
      <c r="G80" s="3">
        <v>0</v>
      </c>
      <c r="H80" s="3">
        <f>I80</f>
        <v>0</v>
      </c>
      <c r="I80" s="3">
        <f t="shared" si="15"/>
        <v>0</v>
      </c>
      <c r="J80" s="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5.75" customHeight="1">
      <c r="A81" s="6"/>
      <c r="B81" s="70" t="s">
        <v>70</v>
      </c>
      <c r="C81" s="70" t="s">
        <v>126</v>
      </c>
      <c r="D81" s="70" t="s">
        <v>128</v>
      </c>
      <c r="E81" s="98" t="s">
        <v>3</v>
      </c>
      <c r="F81" s="3">
        <v>0.85792811999999996</v>
      </c>
      <c r="G81" s="3">
        <f>I81*0.65</f>
        <v>0</v>
      </c>
      <c r="H81" s="3">
        <f>I81*0.35</f>
        <v>0</v>
      </c>
      <c r="I81" s="3">
        <f t="shared" si="15"/>
        <v>0</v>
      </c>
      <c r="J81" s="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5.75" customHeight="1">
      <c r="A82" s="6"/>
      <c r="B82" s="70" t="s">
        <v>70</v>
      </c>
      <c r="C82" s="70" t="s">
        <v>126</v>
      </c>
      <c r="D82" s="70" t="s">
        <v>126</v>
      </c>
      <c r="E82" s="98" t="s">
        <v>3</v>
      </c>
      <c r="F82" s="3">
        <v>2.31523068</v>
      </c>
      <c r="G82" s="3">
        <v>0</v>
      </c>
      <c r="H82" s="3">
        <f>I82</f>
        <v>0</v>
      </c>
      <c r="I82" s="3">
        <f t="shared" si="15"/>
        <v>0</v>
      </c>
      <c r="J82" s="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5.75" hidden="1" customHeight="1">
      <c r="A83" s="6"/>
      <c r="B83" s="54" t="s">
        <v>75</v>
      </c>
      <c r="C83" s="54" t="s">
        <v>126</v>
      </c>
      <c r="D83" s="54"/>
      <c r="E83" s="99" t="s">
        <v>3</v>
      </c>
      <c r="F83" s="68">
        <v>1.03421472</v>
      </c>
      <c r="G83" s="68">
        <f>I83*0.17</f>
        <v>0</v>
      </c>
      <c r="H83" s="68">
        <f>I83*0.83</f>
        <v>0</v>
      </c>
      <c r="I83" s="68">
        <f t="shared" si="15"/>
        <v>0</v>
      </c>
      <c r="J83" s="6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</row>
    <row r="84" spans="1:37" ht="15.75" hidden="1" customHeight="1">
      <c r="A84" s="6"/>
      <c r="B84" s="70" t="s">
        <v>75</v>
      </c>
      <c r="C84" s="70" t="s">
        <v>126</v>
      </c>
      <c r="D84" s="70" t="s">
        <v>127</v>
      </c>
      <c r="E84" s="99" t="s">
        <v>3</v>
      </c>
      <c r="F84" s="68">
        <v>3.6936239999999995E-2</v>
      </c>
      <c r="G84" s="68">
        <v>0</v>
      </c>
      <c r="H84" s="68">
        <f>I84</f>
        <v>0</v>
      </c>
      <c r="I84" s="68">
        <f t="shared" si="15"/>
        <v>0</v>
      </c>
      <c r="J84" s="6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</row>
    <row r="85" spans="1:37" ht="15.75" hidden="1" customHeight="1">
      <c r="A85" s="6"/>
      <c r="B85" s="70" t="s">
        <v>75</v>
      </c>
      <c r="C85" s="70" t="s">
        <v>126</v>
      </c>
      <c r="D85" s="70" t="s">
        <v>128</v>
      </c>
      <c r="E85" s="99" t="s">
        <v>3</v>
      </c>
      <c r="F85" s="68">
        <v>0.26963455199999997</v>
      </c>
      <c r="G85" s="68">
        <f>I85*0.65</f>
        <v>0</v>
      </c>
      <c r="H85" s="68">
        <f>I85*0.35</f>
        <v>0</v>
      </c>
      <c r="I85" s="68">
        <f t="shared" si="15"/>
        <v>0</v>
      </c>
      <c r="J85" s="6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</row>
    <row r="86" spans="1:37" ht="15.75" hidden="1" customHeight="1">
      <c r="A86" s="6"/>
      <c r="B86" s="70" t="s">
        <v>75</v>
      </c>
      <c r="C86" s="70" t="s">
        <v>126</v>
      </c>
      <c r="D86" s="70" t="s">
        <v>126</v>
      </c>
      <c r="E86" s="99" t="s">
        <v>3</v>
      </c>
      <c r="F86" s="68">
        <v>0.727643928</v>
      </c>
      <c r="G86" s="68">
        <v>0</v>
      </c>
      <c r="H86" s="68">
        <f>I86</f>
        <v>0</v>
      </c>
      <c r="I86" s="68">
        <f t="shared" si="15"/>
        <v>0</v>
      </c>
      <c r="J86" s="6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</row>
    <row r="87" spans="1:37" ht="15.75" customHeight="1">
      <c r="A87" s="6"/>
      <c r="B87" s="67" t="s">
        <v>79</v>
      </c>
      <c r="C87" s="67" t="s">
        <v>126</v>
      </c>
      <c r="D87" s="67"/>
      <c r="E87" s="98" t="s">
        <v>3</v>
      </c>
      <c r="F87" s="3">
        <v>1.5983318399999997</v>
      </c>
      <c r="G87" s="3">
        <f>I87*0.17</f>
        <v>0</v>
      </c>
      <c r="H87" s="3">
        <f>I87*0.83</f>
        <v>0</v>
      </c>
      <c r="I87" s="3">
        <f t="shared" si="15"/>
        <v>0</v>
      </c>
      <c r="J87" s="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5.75" customHeight="1">
      <c r="A88" s="6"/>
      <c r="B88" s="70" t="s">
        <v>79</v>
      </c>
      <c r="C88" s="70" t="s">
        <v>126</v>
      </c>
      <c r="D88" s="70" t="s">
        <v>127</v>
      </c>
      <c r="E88" s="98" t="s">
        <v>3</v>
      </c>
      <c r="F88" s="3">
        <v>5.708328E-2</v>
      </c>
      <c r="G88" s="3">
        <v>0</v>
      </c>
      <c r="H88" s="3">
        <f>I88</f>
        <v>0</v>
      </c>
      <c r="I88" s="3">
        <f t="shared" si="15"/>
        <v>0</v>
      </c>
      <c r="J88" s="6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5.75" customHeight="1">
      <c r="A89" s="6"/>
      <c r="B89" s="70" t="s">
        <v>79</v>
      </c>
      <c r="C89" s="70" t="s">
        <v>126</v>
      </c>
      <c r="D89" s="70" t="s">
        <v>128</v>
      </c>
      <c r="E89" s="98" t="s">
        <v>3</v>
      </c>
      <c r="F89" s="3">
        <v>0.416707944</v>
      </c>
      <c r="G89" s="3">
        <f>I89*0.65</f>
        <v>0</v>
      </c>
      <c r="H89" s="3">
        <f>I89*0.35</f>
        <v>0</v>
      </c>
      <c r="I89" s="3">
        <f t="shared" si="15"/>
        <v>0</v>
      </c>
      <c r="J89" s="6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5.75" customHeight="1">
      <c r="A90" s="6"/>
      <c r="B90" s="70" t="s">
        <v>79</v>
      </c>
      <c r="C90" s="70" t="s">
        <v>126</v>
      </c>
      <c r="D90" s="70" t="s">
        <v>126</v>
      </c>
      <c r="E90" s="98" t="s">
        <v>3</v>
      </c>
      <c r="F90" s="3">
        <v>1.124540616</v>
      </c>
      <c r="G90" s="3">
        <v>0</v>
      </c>
      <c r="H90" s="3">
        <f t="shared" ref="H90:H94" si="20">I90</f>
        <v>0</v>
      </c>
      <c r="I90" s="3">
        <f t="shared" si="15"/>
        <v>0</v>
      </c>
      <c r="J90" s="6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5.75" customHeight="1">
      <c r="A91" s="6"/>
      <c r="B91" s="67" t="s">
        <v>65</v>
      </c>
      <c r="C91" s="67" t="s">
        <v>129</v>
      </c>
      <c r="D91" s="67"/>
      <c r="E91" s="98" t="s">
        <v>3</v>
      </c>
      <c r="F91" s="3">
        <v>0.18938217599999999</v>
      </c>
      <c r="G91" s="3">
        <v>0</v>
      </c>
      <c r="H91" s="3">
        <f t="shared" si="20"/>
        <v>0</v>
      </c>
      <c r="I91" s="3">
        <f t="shared" si="15"/>
        <v>0</v>
      </c>
      <c r="J91" s="6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5.75" customHeight="1">
      <c r="A92" s="6"/>
      <c r="B92" s="67" t="s">
        <v>72</v>
      </c>
      <c r="C92" s="67" t="s">
        <v>129</v>
      </c>
      <c r="D92" s="67"/>
      <c r="E92" s="98" t="s">
        <v>3</v>
      </c>
      <c r="F92" s="3">
        <v>0.16117631999999998</v>
      </c>
      <c r="G92" s="3">
        <v>0</v>
      </c>
      <c r="H92" s="3">
        <f t="shared" si="20"/>
        <v>0</v>
      </c>
      <c r="I92" s="3">
        <f t="shared" si="15"/>
        <v>0</v>
      </c>
      <c r="J92" s="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5.75" customHeight="1">
      <c r="A93" s="6"/>
      <c r="B93" s="67" t="s">
        <v>75</v>
      </c>
      <c r="C93" s="67" t="s">
        <v>129</v>
      </c>
      <c r="D93" s="67"/>
      <c r="E93" s="98" t="s">
        <v>3</v>
      </c>
      <c r="F93" s="3">
        <v>1.4102928000000001E-2</v>
      </c>
      <c r="G93" s="3">
        <v>0</v>
      </c>
      <c r="H93" s="3">
        <f t="shared" si="20"/>
        <v>0</v>
      </c>
      <c r="I93" s="3">
        <f t="shared" si="15"/>
        <v>0</v>
      </c>
      <c r="J93" s="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5.75" customHeight="1">
      <c r="A94" s="6"/>
      <c r="B94" s="67" t="s">
        <v>107</v>
      </c>
      <c r="C94" s="67" t="s">
        <v>129</v>
      </c>
      <c r="D94" s="67"/>
      <c r="E94" s="98" t="s">
        <v>3</v>
      </c>
      <c r="F94" s="3">
        <v>6.8499936000000011E-2</v>
      </c>
      <c r="G94" s="3">
        <v>0</v>
      </c>
      <c r="H94" s="3">
        <f t="shared" si="20"/>
        <v>0</v>
      </c>
      <c r="I94" s="3">
        <f t="shared" si="15"/>
        <v>0</v>
      </c>
      <c r="J94" s="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5.75" customHeight="1">
      <c r="A95" s="6"/>
      <c r="B95" s="1"/>
      <c r="C95" s="1"/>
      <c r="D95" s="1"/>
      <c r="E95" s="1"/>
      <c r="F95" s="1"/>
      <c r="G95" s="50">
        <f t="shared" ref="G95:I95" si="21">SUM(G45:G94)</f>
        <v>0</v>
      </c>
      <c r="H95" s="51">
        <f t="shared" si="21"/>
        <v>0</v>
      </c>
      <c r="I95" s="52">
        <f t="shared" si="21"/>
        <v>0</v>
      </c>
      <c r="J95" s="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5.75" customHeight="1">
      <c r="A96" s="6"/>
      <c r="B96" s="9" t="s">
        <v>34</v>
      </c>
      <c r="C96" s="71"/>
      <c r="D96" s="1"/>
      <c r="E96" s="1"/>
      <c r="F96" s="1"/>
      <c r="G96" s="1"/>
      <c r="H96" s="1"/>
      <c r="I96" s="1"/>
      <c r="J96" s="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5.75" customHeight="1">
      <c r="A97" s="6"/>
      <c r="B97" s="39" t="s">
        <v>113</v>
      </c>
      <c r="C97" s="39" t="s">
        <v>130</v>
      </c>
      <c r="D97" s="40"/>
      <c r="E97" s="96" t="s">
        <v>0</v>
      </c>
      <c r="F97" s="3">
        <v>323.12024222399998</v>
      </c>
      <c r="G97" s="3">
        <f t="shared" ref="G97:G227" si="22">I97*0.65</f>
        <v>210.02815744559999</v>
      </c>
      <c r="H97" s="3">
        <f t="shared" ref="H97:H227" si="23">I97*0.35</f>
        <v>113.09208477839998</v>
      </c>
      <c r="I97" s="3">
        <f t="shared" ref="I97:I227" si="24">IF(E97="Yes",F97,IF(E97="no",0))</f>
        <v>323.12024222399998</v>
      </c>
      <c r="J97" s="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5.75" customHeight="1">
      <c r="A98" s="6"/>
      <c r="B98" s="67" t="s">
        <v>75</v>
      </c>
      <c r="C98" s="67" t="s">
        <v>131</v>
      </c>
      <c r="D98" s="43"/>
      <c r="E98" s="96" t="s">
        <v>3</v>
      </c>
      <c r="F98" s="3">
        <v>4.3092280000000001</v>
      </c>
      <c r="G98" s="3">
        <f t="shared" si="22"/>
        <v>0</v>
      </c>
      <c r="H98" s="3">
        <f t="shared" si="23"/>
        <v>0</v>
      </c>
      <c r="I98" s="3">
        <f t="shared" si="24"/>
        <v>0</v>
      </c>
      <c r="J98" s="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5.75" customHeight="1">
      <c r="A99" s="6"/>
      <c r="B99" s="67" t="s">
        <v>132</v>
      </c>
      <c r="C99" s="67" t="s">
        <v>133</v>
      </c>
      <c r="D99" s="43"/>
      <c r="E99" s="96" t="s">
        <v>3</v>
      </c>
      <c r="F99" s="3">
        <v>1.6537362</v>
      </c>
      <c r="G99" s="3">
        <f t="shared" si="22"/>
        <v>0</v>
      </c>
      <c r="H99" s="3">
        <f t="shared" si="23"/>
        <v>0</v>
      </c>
      <c r="I99" s="3">
        <f t="shared" si="24"/>
        <v>0</v>
      </c>
      <c r="J99" s="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5.75" customHeight="1">
      <c r="A100" s="6"/>
      <c r="B100" s="67" t="s">
        <v>62</v>
      </c>
      <c r="C100" s="67" t="s">
        <v>134</v>
      </c>
      <c r="D100" s="43"/>
      <c r="E100" s="96" t="s">
        <v>3</v>
      </c>
      <c r="F100" s="3">
        <v>67.962681599999996</v>
      </c>
      <c r="G100" s="3">
        <f t="shared" si="22"/>
        <v>0</v>
      </c>
      <c r="H100" s="3">
        <f t="shared" si="23"/>
        <v>0</v>
      </c>
      <c r="I100" s="3">
        <f t="shared" si="24"/>
        <v>0</v>
      </c>
      <c r="J100" s="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5.75" customHeight="1">
      <c r="A101" s="6"/>
      <c r="B101" s="70" t="s">
        <v>62</v>
      </c>
      <c r="C101" s="70" t="s">
        <v>134</v>
      </c>
      <c r="D101" s="70" t="s">
        <v>135</v>
      </c>
      <c r="E101" s="96" t="s">
        <v>3</v>
      </c>
      <c r="F101" s="3">
        <v>5.8482379999999994</v>
      </c>
      <c r="G101" s="3">
        <f t="shared" si="22"/>
        <v>0</v>
      </c>
      <c r="H101" s="3">
        <f t="shared" si="23"/>
        <v>0</v>
      </c>
      <c r="I101" s="3">
        <f t="shared" si="24"/>
        <v>0</v>
      </c>
      <c r="J101" s="6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5.75" customHeight="1">
      <c r="A102" s="6"/>
      <c r="B102" s="70" t="s">
        <v>62</v>
      </c>
      <c r="C102" s="70" t="s">
        <v>134</v>
      </c>
      <c r="D102" s="70" t="s">
        <v>136</v>
      </c>
      <c r="E102" s="96" t="s">
        <v>3</v>
      </c>
      <c r="F102" s="3">
        <v>18.037197200000001</v>
      </c>
      <c r="G102" s="3">
        <f t="shared" si="22"/>
        <v>0</v>
      </c>
      <c r="H102" s="3">
        <f t="shared" si="23"/>
        <v>0</v>
      </c>
      <c r="I102" s="3">
        <f t="shared" si="24"/>
        <v>0</v>
      </c>
      <c r="J102" s="6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5.75" customHeight="1">
      <c r="A103" s="6"/>
      <c r="B103" s="70" t="s">
        <v>62</v>
      </c>
      <c r="C103" s="70" t="s">
        <v>134</v>
      </c>
      <c r="D103" s="70" t="s">
        <v>137</v>
      </c>
      <c r="E103" s="96" t="s">
        <v>3</v>
      </c>
      <c r="F103" s="3">
        <v>13.4201672</v>
      </c>
      <c r="G103" s="3">
        <f t="shared" si="22"/>
        <v>0</v>
      </c>
      <c r="H103" s="3">
        <f t="shared" si="23"/>
        <v>0</v>
      </c>
      <c r="I103" s="3">
        <f t="shared" si="24"/>
        <v>0</v>
      </c>
      <c r="J103" s="6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5.75" customHeight="1">
      <c r="A104" s="6"/>
      <c r="B104" s="70" t="s">
        <v>62</v>
      </c>
      <c r="C104" s="70" t="s">
        <v>134</v>
      </c>
      <c r="D104" s="70" t="s">
        <v>138</v>
      </c>
      <c r="E104" s="96" t="s">
        <v>3</v>
      </c>
      <c r="F104" s="3">
        <v>37.428723199999993</v>
      </c>
      <c r="G104" s="3">
        <f t="shared" si="22"/>
        <v>0</v>
      </c>
      <c r="H104" s="3">
        <f t="shared" si="23"/>
        <v>0</v>
      </c>
      <c r="I104" s="3">
        <f t="shared" si="24"/>
        <v>0</v>
      </c>
      <c r="J104" s="6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5.75" customHeight="1">
      <c r="A105" s="6"/>
      <c r="B105" s="70" t="s">
        <v>62</v>
      </c>
      <c r="C105" s="70" t="s">
        <v>134</v>
      </c>
      <c r="D105" s="70" t="s">
        <v>139</v>
      </c>
      <c r="E105" s="96" t="s">
        <v>3</v>
      </c>
      <c r="F105" s="3">
        <v>30.5339584</v>
      </c>
      <c r="G105" s="3">
        <f t="shared" si="22"/>
        <v>0</v>
      </c>
      <c r="H105" s="3">
        <f t="shared" si="23"/>
        <v>0</v>
      </c>
      <c r="I105" s="3">
        <f t="shared" si="24"/>
        <v>0</v>
      </c>
      <c r="J105" s="6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5.75" customHeight="1">
      <c r="A106" s="6"/>
      <c r="B106" s="67" t="s">
        <v>62</v>
      </c>
      <c r="C106" s="67" t="s">
        <v>140</v>
      </c>
      <c r="D106" s="43"/>
      <c r="E106" s="96" t="s">
        <v>3</v>
      </c>
      <c r="F106" s="3">
        <v>39.146817999999996</v>
      </c>
      <c r="G106" s="3">
        <f t="shared" si="22"/>
        <v>0</v>
      </c>
      <c r="H106" s="3">
        <f t="shared" si="23"/>
        <v>0</v>
      </c>
      <c r="I106" s="3">
        <f t="shared" si="24"/>
        <v>0</v>
      </c>
      <c r="J106" s="6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5.75" customHeight="1">
      <c r="A107" s="6"/>
      <c r="B107" s="70" t="s">
        <v>62</v>
      </c>
      <c r="C107" s="70" t="s">
        <v>140</v>
      </c>
      <c r="D107" s="70" t="s">
        <v>135</v>
      </c>
      <c r="E107" s="96" t="s">
        <v>3</v>
      </c>
      <c r="F107" s="3">
        <v>3.6376599999999999</v>
      </c>
      <c r="G107" s="3">
        <f t="shared" si="22"/>
        <v>0</v>
      </c>
      <c r="H107" s="3">
        <f t="shared" si="23"/>
        <v>0</v>
      </c>
      <c r="I107" s="3">
        <f t="shared" si="24"/>
        <v>0</v>
      </c>
      <c r="J107" s="6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5.75" customHeight="1">
      <c r="A108" s="6"/>
      <c r="B108" s="70" t="s">
        <v>62</v>
      </c>
      <c r="C108" s="70" t="s">
        <v>140</v>
      </c>
      <c r="D108" s="70" t="s">
        <v>141</v>
      </c>
      <c r="E108" s="96" t="s">
        <v>3</v>
      </c>
      <c r="F108" s="3">
        <v>0.92340600000000006</v>
      </c>
      <c r="G108" s="3">
        <f t="shared" si="22"/>
        <v>0</v>
      </c>
      <c r="H108" s="3">
        <f t="shared" si="23"/>
        <v>0</v>
      </c>
      <c r="I108" s="3">
        <f t="shared" si="24"/>
        <v>0</v>
      </c>
      <c r="J108" s="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5.75" customHeight="1">
      <c r="A109" s="6"/>
      <c r="B109" s="70" t="s">
        <v>62</v>
      </c>
      <c r="C109" s="70" t="s">
        <v>140</v>
      </c>
      <c r="D109" s="70" t="s">
        <v>137</v>
      </c>
      <c r="E109" s="96" t="s">
        <v>3</v>
      </c>
      <c r="F109" s="3">
        <v>6.8555900000000003</v>
      </c>
      <c r="G109" s="3">
        <f t="shared" si="22"/>
        <v>0</v>
      </c>
      <c r="H109" s="3">
        <f t="shared" si="23"/>
        <v>0</v>
      </c>
      <c r="I109" s="3">
        <f t="shared" si="24"/>
        <v>0</v>
      </c>
      <c r="J109" s="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5.75" customHeight="1">
      <c r="A110" s="6"/>
      <c r="B110" s="70" t="s">
        <v>62</v>
      </c>
      <c r="C110" s="70" t="s">
        <v>140</v>
      </c>
      <c r="D110" s="70" t="s">
        <v>138</v>
      </c>
      <c r="E110" s="96" t="s">
        <v>3</v>
      </c>
      <c r="F110" s="3">
        <v>11.416656</v>
      </c>
      <c r="G110" s="3">
        <f t="shared" si="22"/>
        <v>0</v>
      </c>
      <c r="H110" s="3">
        <f t="shared" si="23"/>
        <v>0</v>
      </c>
      <c r="I110" s="3">
        <f t="shared" si="24"/>
        <v>0</v>
      </c>
      <c r="J110" s="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5.75" customHeight="1">
      <c r="A111" s="6"/>
      <c r="B111" s="70" t="s">
        <v>62</v>
      </c>
      <c r="C111" s="70" t="s">
        <v>140</v>
      </c>
      <c r="D111" s="70" t="s">
        <v>139</v>
      </c>
      <c r="E111" s="96" t="s">
        <v>3</v>
      </c>
      <c r="F111" s="3">
        <v>27.730161999999996</v>
      </c>
      <c r="G111" s="3">
        <f t="shared" si="22"/>
        <v>0</v>
      </c>
      <c r="H111" s="3">
        <f t="shared" si="23"/>
        <v>0</v>
      </c>
      <c r="I111" s="3">
        <f t="shared" si="24"/>
        <v>0</v>
      </c>
      <c r="J111" s="6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5.75" customHeight="1">
      <c r="A112" s="6"/>
      <c r="B112" s="67" t="s">
        <v>62</v>
      </c>
      <c r="C112" s="67" t="s">
        <v>142</v>
      </c>
      <c r="D112" s="43"/>
      <c r="E112" s="96" t="s">
        <v>3</v>
      </c>
      <c r="F112" s="3">
        <v>11.721100160000001</v>
      </c>
      <c r="G112" s="3">
        <f t="shared" si="22"/>
        <v>0</v>
      </c>
      <c r="H112" s="3">
        <f t="shared" si="23"/>
        <v>0</v>
      </c>
      <c r="I112" s="3">
        <f t="shared" si="24"/>
        <v>0</v>
      </c>
      <c r="J112" s="6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5.75" customHeight="1">
      <c r="A113" s="6"/>
      <c r="B113" s="70" t="s">
        <v>62</v>
      </c>
      <c r="C113" s="70" t="s">
        <v>142</v>
      </c>
      <c r="D113" s="70" t="s">
        <v>135</v>
      </c>
      <c r="E113" s="96" t="s">
        <v>3</v>
      </c>
      <c r="F113" s="3">
        <v>1.1696475999999998</v>
      </c>
      <c r="G113" s="3">
        <f t="shared" si="22"/>
        <v>0</v>
      </c>
      <c r="H113" s="3">
        <f t="shared" si="23"/>
        <v>0</v>
      </c>
      <c r="I113" s="3">
        <f t="shared" si="24"/>
        <v>0</v>
      </c>
      <c r="J113" s="6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5.75" customHeight="1">
      <c r="A114" s="6"/>
      <c r="B114" s="70" t="s">
        <v>62</v>
      </c>
      <c r="C114" s="70" t="s">
        <v>142</v>
      </c>
      <c r="D114" s="70" t="s">
        <v>136</v>
      </c>
      <c r="E114" s="96" t="s">
        <v>3</v>
      </c>
      <c r="F114" s="3">
        <v>3.6074394400000003</v>
      </c>
      <c r="G114" s="3">
        <f t="shared" si="22"/>
        <v>0</v>
      </c>
      <c r="H114" s="3">
        <f t="shared" si="23"/>
        <v>0</v>
      </c>
      <c r="I114" s="3">
        <f t="shared" si="24"/>
        <v>0</v>
      </c>
      <c r="J114" s="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5.75" customHeight="1">
      <c r="A115" s="6"/>
      <c r="B115" s="70" t="s">
        <v>62</v>
      </c>
      <c r="C115" s="70" t="s">
        <v>142</v>
      </c>
      <c r="D115" s="70" t="s">
        <v>137</v>
      </c>
      <c r="E115" s="96" t="s">
        <v>3</v>
      </c>
      <c r="F115" s="3">
        <v>2.6840334400000008</v>
      </c>
      <c r="G115" s="3">
        <f t="shared" si="22"/>
        <v>0</v>
      </c>
      <c r="H115" s="3">
        <f t="shared" si="23"/>
        <v>0</v>
      </c>
      <c r="I115" s="3">
        <f t="shared" si="24"/>
        <v>0</v>
      </c>
      <c r="J115" s="6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5.75" customHeight="1">
      <c r="A116" s="6"/>
      <c r="B116" s="70" t="s">
        <v>62</v>
      </c>
      <c r="C116" s="70" t="s">
        <v>142</v>
      </c>
      <c r="D116" s="70" t="s">
        <v>138</v>
      </c>
      <c r="E116" s="96" t="s">
        <v>3</v>
      </c>
      <c r="F116" s="3">
        <v>7.4857446400000009</v>
      </c>
      <c r="G116" s="3">
        <f t="shared" si="22"/>
        <v>0</v>
      </c>
      <c r="H116" s="3">
        <f t="shared" si="23"/>
        <v>0</v>
      </c>
      <c r="I116" s="3">
        <f t="shared" si="24"/>
        <v>0</v>
      </c>
      <c r="J116" s="6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5.75" customHeight="1">
      <c r="A117" s="6"/>
      <c r="B117" s="70" t="s">
        <v>62</v>
      </c>
      <c r="C117" s="70" t="s">
        <v>142</v>
      </c>
      <c r="D117" s="70" t="s">
        <v>139</v>
      </c>
      <c r="E117" s="96" t="s">
        <v>3</v>
      </c>
      <c r="F117" s="3">
        <v>4.2353555199999997</v>
      </c>
      <c r="G117" s="3">
        <f t="shared" si="22"/>
        <v>0</v>
      </c>
      <c r="H117" s="3">
        <f t="shared" si="23"/>
        <v>0</v>
      </c>
      <c r="I117" s="3">
        <f t="shared" si="24"/>
        <v>0</v>
      </c>
      <c r="J117" s="6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5.75" customHeight="1">
      <c r="A118" s="6"/>
      <c r="B118" s="67" t="s">
        <v>62</v>
      </c>
      <c r="C118" s="67" t="s">
        <v>143</v>
      </c>
      <c r="D118" s="67"/>
      <c r="E118" s="96" t="s">
        <v>3</v>
      </c>
      <c r="F118" s="3">
        <v>35.324476799999999</v>
      </c>
      <c r="G118" s="3">
        <f t="shared" si="22"/>
        <v>0</v>
      </c>
      <c r="H118" s="3">
        <f t="shared" si="23"/>
        <v>0</v>
      </c>
      <c r="I118" s="3">
        <f t="shared" si="24"/>
        <v>0</v>
      </c>
      <c r="J118" s="6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5.75" customHeight="1">
      <c r="A119" s="6"/>
      <c r="B119" s="70" t="s">
        <v>62</v>
      </c>
      <c r="C119" s="70" t="s">
        <v>143</v>
      </c>
      <c r="D119" s="70" t="s">
        <v>135</v>
      </c>
      <c r="E119" s="96" t="s">
        <v>3</v>
      </c>
      <c r="F119" s="3">
        <v>2.9101280000000003</v>
      </c>
      <c r="G119" s="3">
        <f t="shared" si="22"/>
        <v>0</v>
      </c>
      <c r="H119" s="3">
        <f t="shared" si="23"/>
        <v>0</v>
      </c>
      <c r="I119" s="3">
        <f t="shared" si="24"/>
        <v>0</v>
      </c>
      <c r="J119" s="6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5.75" customHeight="1">
      <c r="A120" s="6"/>
      <c r="B120" s="70" t="s">
        <v>62</v>
      </c>
      <c r="C120" s="70" t="s">
        <v>143</v>
      </c>
      <c r="D120" s="70" t="s">
        <v>144</v>
      </c>
      <c r="E120" s="96" t="s">
        <v>3</v>
      </c>
      <c r="F120" s="3">
        <v>16.2071744</v>
      </c>
      <c r="G120" s="3">
        <f t="shared" si="22"/>
        <v>0</v>
      </c>
      <c r="H120" s="3">
        <f t="shared" si="23"/>
        <v>0</v>
      </c>
      <c r="I120" s="3">
        <f t="shared" si="24"/>
        <v>0</v>
      </c>
      <c r="J120" s="6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5.75" customHeight="1">
      <c r="A121" s="6"/>
      <c r="B121" s="70" t="s">
        <v>62</v>
      </c>
      <c r="C121" s="70" t="s">
        <v>143</v>
      </c>
      <c r="D121" s="70" t="s">
        <v>138</v>
      </c>
      <c r="E121" s="96" t="s">
        <v>3</v>
      </c>
      <c r="F121" s="3">
        <v>19.117302399999996</v>
      </c>
      <c r="G121" s="3">
        <f t="shared" si="22"/>
        <v>0</v>
      </c>
      <c r="H121" s="3">
        <f t="shared" si="23"/>
        <v>0</v>
      </c>
      <c r="I121" s="3">
        <f t="shared" si="24"/>
        <v>0</v>
      </c>
      <c r="J121" s="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5.75" customHeight="1">
      <c r="A122" s="6"/>
      <c r="B122" s="70" t="s">
        <v>62</v>
      </c>
      <c r="C122" s="70" t="s">
        <v>143</v>
      </c>
      <c r="D122" s="70" t="s">
        <v>139</v>
      </c>
      <c r="E122" s="96" t="s">
        <v>3</v>
      </c>
      <c r="F122" s="3">
        <v>16.2071744</v>
      </c>
      <c r="G122" s="3">
        <f t="shared" si="22"/>
        <v>0</v>
      </c>
      <c r="H122" s="3">
        <f t="shared" si="23"/>
        <v>0</v>
      </c>
      <c r="I122" s="3">
        <f t="shared" si="24"/>
        <v>0</v>
      </c>
      <c r="J122" s="6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5.75" customHeight="1">
      <c r="A123" s="6"/>
      <c r="B123" s="67" t="s">
        <v>65</v>
      </c>
      <c r="C123" s="67" t="s">
        <v>134</v>
      </c>
      <c r="D123" s="67"/>
      <c r="E123" s="96" t="s">
        <v>3</v>
      </c>
      <c r="F123" s="3">
        <v>31.339839999999999</v>
      </c>
      <c r="G123" s="3">
        <f t="shared" si="22"/>
        <v>0</v>
      </c>
      <c r="H123" s="3">
        <f t="shared" si="23"/>
        <v>0</v>
      </c>
      <c r="I123" s="3">
        <f t="shared" si="24"/>
        <v>0</v>
      </c>
      <c r="J123" s="6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5.75" customHeight="1">
      <c r="A124" s="6"/>
      <c r="B124" s="70" t="s">
        <v>65</v>
      </c>
      <c r="C124" s="70" t="s">
        <v>134</v>
      </c>
      <c r="D124" s="70" t="s">
        <v>135</v>
      </c>
      <c r="E124" s="96" t="s">
        <v>3</v>
      </c>
      <c r="F124" s="3">
        <v>9.2648401999999983</v>
      </c>
      <c r="G124" s="3">
        <f t="shared" si="22"/>
        <v>0</v>
      </c>
      <c r="H124" s="3">
        <f t="shared" si="23"/>
        <v>0</v>
      </c>
      <c r="I124" s="3">
        <f t="shared" si="24"/>
        <v>0</v>
      </c>
      <c r="J124" s="6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5.75" customHeight="1">
      <c r="A125" s="6"/>
      <c r="B125" s="70" t="s">
        <v>65</v>
      </c>
      <c r="C125" s="70" t="s">
        <v>134</v>
      </c>
      <c r="D125" s="70" t="s">
        <v>136</v>
      </c>
      <c r="E125" s="96" t="s">
        <v>3</v>
      </c>
      <c r="F125" s="3">
        <v>2.8401730000000001</v>
      </c>
      <c r="G125" s="3">
        <f t="shared" si="22"/>
        <v>0</v>
      </c>
      <c r="H125" s="3">
        <f t="shared" si="23"/>
        <v>0</v>
      </c>
      <c r="I125" s="3">
        <f t="shared" si="24"/>
        <v>0</v>
      </c>
      <c r="J125" s="6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5.75" customHeight="1">
      <c r="A126" s="6"/>
      <c r="B126" s="70" t="s">
        <v>65</v>
      </c>
      <c r="C126" s="70" t="s">
        <v>134</v>
      </c>
      <c r="D126" s="70" t="s">
        <v>137</v>
      </c>
      <c r="E126" s="96" t="s">
        <v>3</v>
      </c>
      <c r="F126" s="3">
        <v>8.7751552000000004</v>
      </c>
      <c r="G126" s="3">
        <f t="shared" si="22"/>
        <v>0</v>
      </c>
      <c r="H126" s="3">
        <f t="shared" si="23"/>
        <v>0</v>
      </c>
      <c r="I126" s="3">
        <f t="shared" si="24"/>
        <v>0</v>
      </c>
      <c r="J126" s="6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5.75" customHeight="1">
      <c r="A127" s="6"/>
      <c r="B127" s="70" t="s">
        <v>65</v>
      </c>
      <c r="C127" s="70" t="s">
        <v>134</v>
      </c>
      <c r="D127" s="70" t="s">
        <v>138</v>
      </c>
      <c r="E127" s="96" t="s">
        <v>3</v>
      </c>
      <c r="F127" s="3">
        <v>20.899755799999998</v>
      </c>
      <c r="G127" s="3">
        <f t="shared" si="22"/>
        <v>0</v>
      </c>
      <c r="H127" s="3">
        <f t="shared" si="23"/>
        <v>0</v>
      </c>
      <c r="I127" s="3">
        <f t="shared" si="24"/>
        <v>0</v>
      </c>
      <c r="J127" s="6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5.75" customHeight="1">
      <c r="A128" s="6"/>
      <c r="B128" s="70" t="s">
        <v>65</v>
      </c>
      <c r="C128" s="70" t="s">
        <v>134</v>
      </c>
      <c r="D128" s="70" t="s">
        <v>139</v>
      </c>
      <c r="E128" s="96" t="s">
        <v>3</v>
      </c>
      <c r="F128" s="3">
        <v>10.440084200000001</v>
      </c>
      <c r="G128" s="3">
        <f t="shared" si="22"/>
        <v>0</v>
      </c>
      <c r="H128" s="3">
        <f t="shared" si="23"/>
        <v>0</v>
      </c>
      <c r="I128" s="3">
        <f t="shared" si="24"/>
        <v>0</v>
      </c>
      <c r="J128" s="6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5.75" customHeight="1">
      <c r="A129" s="6"/>
      <c r="B129" s="67" t="s">
        <v>65</v>
      </c>
      <c r="C129" s="67" t="s">
        <v>145</v>
      </c>
      <c r="D129" s="67"/>
      <c r="E129" s="96" t="s">
        <v>3</v>
      </c>
      <c r="F129" s="3">
        <v>24.098098399999998</v>
      </c>
      <c r="G129" s="3">
        <f t="shared" si="22"/>
        <v>0</v>
      </c>
      <c r="H129" s="3">
        <f t="shared" si="23"/>
        <v>0</v>
      </c>
      <c r="I129" s="3">
        <f t="shared" si="24"/>
        <v>0</v>
      </c>
      <c r="J129" s="6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15.75" customHeight="1">
      <c r="A130" s="6"/>
      <c r="B130" s="70" t="s">
        <v>65</v>
      </c>
      <c r="C130" s="70" t="s">
        <v>145</v>
      </c>
      <c r="D130" s="70" t="s">
        <v>135</v>
      </c>
      <c r="E130" s="96" t="s">
        <v>3</v>
      </c>
      <c r="F130" s="3">
        <v>8.450564</v>
      </c>
      <c r="G130" s="3">
        <f t="shared" si="22"/>
        <v>0</v>
      </c>
      <c r="H130" s="3">
        <f t="shared" si="23"/>
        <v>0</v>
      </c>
      <c r="I130" s="3">
        <f t="shared" si="24"/>
        <v>0</v>
      </c>
      <c r="J130" s="6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15.75" customHeight="1">
      <c r="A131" s="6"/>
      <c r="B131" s="70" t="s">
        <v>65</v>
      </c>
      <c r="C131" s="70" t="s">
        <v>145</v>
      </c>
      <c r="D131" s="70" t="s">
        <v>146</v>
      </c>
      <c r="E131" s="96" t="s">
        <v>3</v>
      </c>
      <c r="F131" s="3">
        <v>6.8947647999999999</v>
      </c>
      <c r="G131" s="3">
        <f t="shared" si="22"/>
        <v>0</v>
      </c>
      <c r="H131" s="3">
        <f t="shared" si="23"/>
        <v>0</v>
      </c>
      <c r="I131" s="3">
        <f t="shared" si="24"/>
        <v>0</v>
      </c>
      <c r="J131" s="6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15.75" customHeight="1">
      <c r="A132" s="6"/>
      <c r="B132" s="70" t="s">
        <v>65</v>
      </c>
      <c r="C132" s="70" t="s">
        <v>145</v>
      </c>
      <c r="D132" s="70" t="s">
        <v>138</v>
      </c>
      <c r="E132" s="96" t="s">
        <v>3</v>
      </c>
      <c r="F132" s="3">
        <v>15.322943199999999</v>
      </c>
      <c r="G132" s="3">
        <f t="shared" si="22"/>
        <v>0</v>
      </c>
      <c r="H132" s="3">
        <f t="shared" si="23"/>
        <v>0</v>
      </c>
      <c r="I132" s="3">
        <f t="shared" si="24"/>
        <v>0</v>
      </c>
      <c r="J132" s="6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15.75" customHeight="1">
      <c r="A133" s="6"/>
      <c r="B133" s="70" t="s">
        <v>65</v>
      </c>
      <c r="C133" s="70" t="s">
        <v>145</v>
      </c>
      <c r="D133" s="70" t="s">
        <v>139</v>
      </c>
      <c r="E133" s="96" t="s">
        <v>3</v>
      </c>
      <c r="F133" s="3">
        <v>8.8982759999999992</v>
      </c>
      <c r="G133" s="3">
        <f t="shared" si="22"/>
        <v>0</v>
      </c>
      <c r="H133" s="3">
        <f t="shared" si="23"/>
        <v>0</v>
      </c>
      <c r="I133" s="3">
        <f t="shared" si="24"/>
        <v>0</v>
      </c>
      <c r="J133" s="6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15.75" customHeight="1">
      <c r="A134" s="6"/>
      <c r="B134" s="67" t="s">
        <v>65</v>
      </c>
      <c r="C134" s="67" t="s">
        <v>147</v>
      </c>
      <c r="D134" s="67"/>
      <c r="E134" s="96" t="s">
        <v>3</v>
      </c>
      <c r="F134" s="3">
        <v>4.9975851999999996</v>
      </c>
      <c r="G134" s="3">
        <f t="shared" si="22"/>
        <v>0</v>
      </c>
      <c r="H134" s="3">
        <f t="shared" si="23"/>
        <v>0</v>
      </c>
      <c r="I134" s="3">
        <f t="shared" si="24"/>
        <v>0</v>
      </c>
      <c r="J134" s="6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15.75" customHeight="1">
      <c r="A135" s="6"/>
      <c r="B135" s="70" t="s">
        <v>65</v>
      </c>
      <c r="C135" s="70" t="s">
        <v>147</v>
      </c>
      <c r="D135" s="70" t="s">
        <v>135</v>
      </c>
      <c r="E135" s="96" t="s">
        <v>3</v>
      </c>
      <c r="F135" s="3">
        <v>1.0549214</v>
      </c>
      <c r="G135" s="3">
        <f t="shared" si="22"/>
        <v>0</v>
      </c>
      <c r="H135" s="3">
        <f t="shared" si="23"/>
        <v>0</v>
      </c>
      <c r="I135" s="3">
        <f t="shared" si="24"/>
        <v>0</v>
      </c>
      <c r="J135" s="6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15.75" customHeight="1">
      <c r="A136" s="6"/>
      <c r="B136" s="70" t="s">
        <v>65</v>
      </c>
      <c r="C136" s="70" t="s">
        <v>147</v>
      </c>
      <c r="D136" s="70" t="s">
        <v>146</v>
      </c>
      <c r="E136" s="96" t="s">
        <v>3</v>
      </c>
      <c r="F136" s="3">
        <v>1.7236912</v>
      </c>
      <c r="G136" s="3">
        <f t="shared" si="22"/>
        <v>0</v>
      </c>
      <c r="H136" s="3">
        <f t="shared" si="23"/>
        <v>0</v>
      </c>
      <c r="I136" s="3">
        <f t="shared" si="24"/>
        <v>0</v>
      </c>
      <c r="J136" s="6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15.75" customHeight="1">
      <c r="A137" s="6"/>
      <c r="B137" s="70" t="s">
        <v>65</v>
      </c>
      <c r="C137" s="70" t="s">
        <v>147</v>
      </c>
      <c r="D137" s="70" t="s">
        <v>138</v>
      </c>
      <c r="E137" s="96" t="s">
        <v>3</v>
      </c>
      <c r="F137" s="3">
        <v>2.7786125999999998</v>
      </c>
      <c r="G137" s="3">
        <f t="shared" si="22"/>
        <v>0</v>
      </c>
      <c r="H137" s="3">
        <f t="shared" si="23"/>
        <v>0</v>
      </c>
      <c r="I137" s="3">
        <f t="shared" si="24"/>
        <v>0</v>
      </c>
      <c r="J137" s="6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15.75" customHeight="1">
      <c r="A138" s="6"/>
      <c r="B138" s="70" t="s">
        <v>65</v>
      </c>
      <c r="C138" s="70" t="s">
        <v>147</v>
      </c>
      <c r="D138" s="70" t="s">
        <v>139</v>
      </c>
      <c r="E138" s="96" t="s">
        <v>3</v>
      </c>
      <c r="F138" s="3">
        <v>1.5362118</v>
      </c>
      <c r="G138" s="3">
        <f t="shared" si="22"/>
        <v>0</v>
      </c>
      <c r="H138" s="3">
        <f t="shared" si="23"/>
        <v>0</v>
      </c>
      <c r="I138" s="3">
        <f t="shared" si="24"/>
        <v>0</v>
      </c>
      <c r="J138" s="6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15.75" customHeight="1">
      <c r="A139" s="6"/>
      <c r="B139" s="67" t="s">
        <v>65</v>
      </c>
      <c r="C139" s="67" t="s">
        <v>148</v>
      </c>
      <c r="D139" s="67"/>
      <c r="E139" s="96" t="s">
        <v>3</v>
      </c>
      <c r="F139" s="3">
        <v>10.075758559999999</v>
      </c>
      <c r="G139" s="3">
        <f t="shared" si="22"/>
        <v>0</v>
      </c>
      <c r="H139" s="3">
        <f t="shared" si="23"/>
        <v>0</v>
      </c>
      <c r="I139" s="3">
        <f t="shared" si="24"/>
        <v>0</v>
      </c>
      <c r="J139" s="6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15.75" customHeight="1">
      <c r="A140" s="6"/>
      <c r="B140" s="70" t="s">
        <v>65</v>
      </c>
      <c r="C140" s="70" t="s">
        <v>148</v>
      </c>
      <c r="D140" s="70" t="s">
        <v>135</v>
      </c>
      <c r="E140" s="96" t="s">
        <v>3</v>
      </c>
      <c r="F140" s="3">
        <v>2.7344010400000003</v>
      </c>
      <c r="G140" s="3">
        <f t="shared" si="22"/>
        <v>0</v>
      </c>
      <c r="H140" s="3">
        <f t="shared" si="23"/>
        <v>0</v>
      </c>
      <c r="I140" s="3">
        <f t="shared" si="24"/>
        <v>0</v>
      </c>
      <c r="J140" s="6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15.75" customHeight="1">
      <c r="A141" s="6"/>
      <c r="B141" s="70" t="s">
        <v>65</v>
      </c>
      <c r="C141" s="70" t="s">
        <v>148</v>
      </c>
      <c r="D141" s="70" t="s">
        <v>136</v>
      </c>
      <c r="E141" s="96" t="s">
        <v>3</v>
      </c>
      <c r="F141" s="3">
        <v>1.1360691999999999</v>
      </c>
      <c r="G141" s="3">
        <f t="shared" si="22"/>
        <v>0</v>
      </c>
      <c r="H141" s="3">
        <f t="shared" si="23"/>
        <v>0</v>
      </c>
      <c r="I141" s="3">
        <f t="shared" si="24"/>
        <v>0</v>
      </c>
      <c r="J141" s="6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15.75" customHeight="1">
      <c r="A142" s="6"/>
      <c r="B142" s="70" t="s">
        <v>65</v>
      </c>
      <c r="C142" s="70" t="s">
        <v>148</v>
      </c>
      <c r="D142" s="70" t="s">
        <v>137</v>
      </c>
      <c r="E142" s="96" t="s">
        <v>3</v>
      </c>
      <c r="F142" s="3">
        <v>3.51006208</v>
      </c>
      <c r="G142" s="3">
        <f t="shared" si="22"/>
        <v>0</v>
      </c>
      <c r="H142" s="3">
        <f t="shared" si="23"/>
        <v>0</v>
      </c>
      <c r="I142" s="3">
        <f t="shared" si="24"/>
        <v>0</v>
      </c>
      <c r="J142" s="6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15.75" customHeight="1">
      <c r="A143" s="6"/>
      <c r="B143" s="70" t="s">
        <v>65</v>
      </c>
      <c r="C143" s="70" t="s">
        <v>148</v>
      </c>
      <c r="D143" s="70" t="s">
        <v>138</v>
      </c>
      <c r="E143" s="96" t="s">
        <v>3</v>
      </c>
      <c r="F143" s="3">
        <v>7.3805323199999995</v>
      </c>
      <c r="G143" s="3">
        <f t="shared" si="22"/>
        <v>0</v>
      </c>
      <c r="H143" s="3">
        <f t="shared" si="23"/>
        <v>0</v>
      </c>
      <c r="I143" s="3">
        <f t="shared" si="24"/>
        <v>0</v>
      </c>
      <c r="J143" s="6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15.75" customHeight="1">
      <c r="A144" s="6"/>
      <c r="B144" s="70" t="s">
        <v>65</v>
      </c>
      <c r="C144" s="70" t="s">
        <v>148</v>
      </c>
      <c r="D144" s="70" t="s">
        <v>139</v>
      </c>
      <c r="E144" s="96" t="s">
        <v>3</v>
      </c>
      <c r="F144" s="3">
        <v>2.6952262399999998</v>
      </c>
      <c r="G144" s="3">
        <f t="shared" si="22"/>
        <v>0</v>
      </c>
      <c r="H144" s="3">
        <f t="shared" si="23"/>
        <v>0</v>
      </c>
      <c r="I144" s="3">
        <f t="shared" si="24"/>
        <v>0</v>
      </c>
      <c r="J144" s="6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15.75" customHeight="1">
      <c r="A145" s="6"/>
      <c r="B145" s="67" t="s">
        <v>65</v>
      </c>
      <c r="C145" s="67" t="s">
        <v>149</v>
      </c>
      <c r="D145" s="67"/>
      <c r="E145" s="96" t="s">
        <v>3</v>
      </c>
      <c r="F145" s="3">
        <v>19.402438979999999</v>
      </c>
      <c r="G145" s="3">
        <f t="shared" si="22"/>
        <v>0</v>
      </c>
      <c r="H145" s="3">
        <f t="shared" si="23"/>
        <v>0</v>
      </c>
      <c r="I145" s="3">
        <f t="shared" si="24"/>
        <v>0</v>
      </c>
      <c r="J145" s="6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15.75" customHeight="1">
      <c r="A146" s="6"/>
      <c r="B146" s="70" t="s">
        <v>65</v>
      </c>
      <c r="C146" s="70" t="s">
        <v>149</v>
      </c>
      <c r="D146" s="70" t="s">
        <v>135</v>
      </c>
      <c r="E146" s="96" t="s">
        <v>3</v>
      </c>
      <c r="F146" s="3">
        <v>6.1266588999999998</v>
      </c>
      <c r="G146" s="3">
        <f t="shared" si="22"/>
        <v>0</v>
      </c>
      <c r="H146" s="3">
        <f t="shared" si="23"/>
        <v>0</v>
      </c>
      <c r="I146" s="3">
        <f t="shared" si="24"/>
        <v>0</v>
      </c>
      <c r="J146" s="6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15.75" customHeight="1">
      <c r="A147" s="6"/>
      <c r="B147" s="70" t="s">
        <v>65</v>
      </c>
      <c r="C147" s="70" t="s">
        <v>149</v>
      </c>
      <c r="D147" s="70" t="s">
        <v>144</v>
      </c>
      <c r="E147" s="96" t="s">
        <v>3</v>
      </c>
      <c r="F147" s="3">
        <v>4.9987044800000007</v>
      </c>
      <c r="G147" s="3">
        <f t="shared" si="22"/>
        <v>0</v>
      </c>
      <c r="H147" s="3">
        <f t="shared" si="23"/>
        <v>0</v>
      </c>
      <c r="I147" s="3">
        <f t="shared" si="24"/>
        <v>0</v>
      </c>
      <c r="J147" s="6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15.75" customHeight="1">
      <c r="A148" s="6"/>
      <c r="B148" s="70" t="s">
        <v>65</v>
      </c>
      <c r="C148" s="70" t="s">
        <v>149</v>
      </c>
      <c r="D148" s="70" t="s">
        <v>138</v>
      </c>
      <c r="E148" s="96" t="s">
        <v>3</v>
      </c>
      <c r="F148" s="3">
        <v>8.0579765399999985</v>
      </c>
      <c r="G148" s="3">
        <f t="shared" si="22"/>
        <v>0</v>
      </c>
      <c r="H148" s="3">
        <f t="shared" si="23"/>
        <v>0</v>
      </c>
      <c r="I148" s="3">
        <f t="shared" si="24"/>
        <v>0</v>
      </c>
      <c r="J148" s="6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15.75" customHeight="1">
      <c r="A149" s="6"/>
      <c r="B149" s="70" t="s">
        <v>65</v>
      </c>
      <c r="C149" s="70" t="s">
        <v>149</v>
      </c>
      <c r="D149" s="70" t="s">
        <v>139</v>
      </c>
      <c r="E149" s="96" t="s">
        <v>3</v>
      </c>
      <c r="F149" s="3">
        <v>8.2933051599999992</v>
      </c>
      <c r="G149" s="3">
        <f t="shared" si="22"/>
        <v>0</v>
      </c>
      <c r="H149" s="3">
        <f t="shared" si="23"/>
        <v>0</v>
      </c>
      <c r="I149" s="3">
        <f t="shared" si="24"/>
        <v>0</v>
      </c>
      <c r="J149" s="6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15.75" customHeight="1">
      <c r="A150" s="6"/>
      <c r="B150" s="67" t="s">
        <v>70</v>
      </c>
      <c r="C150" s="67" t="s">
        <v>150</v>
      </c>
      <c r="D150" s="67"/>
      <c r="E150" s="96" t="s">
        <v>3</v>
      </c>
      <c r="F150" s="3">
        <v>5.3277728</v>
      </c>
      <c r="G150" s="3">
        <f t="shared" si="22"/>
        <v>0</v>
      </c>
      <c r="H150" s="3">
        <f t="shared" si="23"/>
        <v>0</v>
      </c>
      <c r="I150" s="3">
        <f t="shared" si="24"/>
        <v>0</v>
      </c>
      <c r="J150" s="6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15.75" customHeight="1">
      <c r="A151" s="6"/>
      <c r="B151" s="70" t="s">
        <v>70</v>
      </c>
      <c r="C151" s="70" t="s">
        <v>150</v>
      </c>
      <c r="D151" s="70" t="s">
        <v>135</v>
      </c>
      <c r="E151" s="96" t="s">
        <v>3</v>
      </c>
      <c r="F151" s="3">
        <v>0.53165799999999996</v>
      </c>
      <c r="G151" s="3">
        <f t="shared" si="22"/>
        <v>0</v>
      </c>
      <c r="H151" s="3">
        <f t="shared" si="23"/>
        <v>0</v>
      </c>
      <c r="I151" s="3">
        <f t="shared" si="24"/>
        <v>0</v>
      </c>
      <c r="J151" s="6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15.75" customHeight="1">
      <c r="A152" s="6"/>
      <c r="B152" s="70" t="s">
        <v>70</v>
      </c>
      <c r="C152" s="70" t="s">
        <v>150</v>
      </c>
      <c r="D152" s="70" t="s">
        <v>136</v>
      </c>
      <c r="E152" s="96" t="s">
        <v>3</v>
      </c>
      <c r="F152" s="3">
        <v>1.0689123999999999</v>
      </c>
      <c r="G152" s="3">
        <f t="shared" si="22"/>
        <v>0</v>
      </c>
      <c r="H152" s="3">
        <f t="shared" si="23"/>
        <v>0</v>
      </c>
      <c r="I152" s="3">
        <f t="shared" si="24"/>
        <v>0</v>
      </c>
      <c r="J152" s="6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15.75" customHeight="1">
      <c r="A153" s="6"/>
      <c r="B153" s="70" t="s">
        <v>70</v>
      </c>
      <c r="C153" s="70" t="s">
        <v>150</v>
      </c>
      <c r="D153" s="70" t="s">
        <v>137</v>
      </c>
      <c r="E153" s="96" t="s">
        <v>3</v>
      </c>
      <c r="F153" s="3">
        <v>0.95698439999999996</v>
      </c>
      <c r="G153" s="3">
        <f t="shared" si="22"/>
        <v>0</v>
      </c>
      <c r="H153" s="3">
        <f t="shared" si="23"/>
        <v>0</v>
      </c>
      <c r="I153" s="3">
        <f t="shared" si="24"/>
        <v>0</v>
      </c>
      <c r="J153" s="6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15.75" customHeight="1">
      <c r="A154" s="6"/>
      <c r="B154" s="70" t="s">
        <v>70</v>
      </c>
      <c r="C154" s="70" t="s">
        <v>150</v>
      </c>
      <c r="D154" s="70" t="s">
        <v>138</v>
      </c>
      <c r="E154" s="96" t="s">
        <v>3</v>
      </c>
      <c r="F154" s="3">
        <v>2.5519583999999997</v>
      </c>
      <c r="G154" s="3">
        <f t="shared" si="22"/>
        <v>0</v>
      </c>
      <c r="H154" s="3">
        <f t="shared" si="23"/>
        <v>0</v>
      </c>
      <c r="I154" s="3">
        <f t="shared" si="24"/>
        <v>0</v>
      </c>
      <c r="J154" s="6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15.75" customHeight="1">
      <c r="A155" s="6"/>
      <c r="B155" s="70" t="s">
        <v>70</v>
      </c>
      <c r="C155" s="70" t="s">
        <v>150</v>
      </c>
      <c r="D155" s="70" t="s">
        <v>139</v>
      </c>
      <c r="E155" s="96" t="s">
        <v>3</v>
      </c>
      <c r="F155" s="3">
        <v>2.7758143999999998</v>
      </c>
      <c r="G155" s="3">
        <f t="shared" si="22"/>
        <v>0</v>
      </c>
      <c r="H155" s="3">
        <f t="shared" si="23"/>
        <v>0</v>
      </c>
      <c r="I155" s="3">
        <f t="shared" si="24"/>
        <v>0</v>
      </c>
      <c r="J155" s="6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15.75" customHeight="1">
      <c r="A156" s="6"/>
      <c r="B156" s="67" t="s">
        <v>70</v>
      </c>
      <c r="C156" s="67" t="s">
        <v>151</v>
      </c>
      <c r="D156" s="67"/>
      <c r="E156" s="96" t="s">
        <v>3</v>
      </c>
      <c r="F156" s="3">
        <v>6.1700309999999989</v>
      </c>
      <c r="G156" s="3">
        <f t="shared" si="22"/>
        <v>0</v>
      </c>
      <c r="H156" s="3">
        <f t="shared" si="23"/>
        <v>0</v>
      </c>
      <c r="I156" s="3">
        <f t="shared" si="24"/>
        <v>0</v>
      </c>
      <c r="J156" s="6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15.75" customHeight="1">
      <c r="A157" s="6"/>
      <c r="B157" s="70" t="s">
        <v>70</v>
      </c>
      <c r="C157" s="70" t="s">
        <v>151</v>
      </c>
      <c r="D157" s="70" t="s">
        <v>135</v>
      </c>
      <c r="E157" s="96" t="s">
        <v>3</v>
      </c>
      <c r="F157" s="3">
        <v>0.54564900000000005</v>
      </c>
      <c r="G157" s="3">
        <f t="shared" si="22"/>
        <v>0</v>
      </c>
      <c r="H157" s="3">
        <f t="shared" si="23"/>
        <v>0</v>
      </c>
      <c r="I157" s="3">
        <f t="shared" si="24"/>
        <v>0</v>
      </c>
      <c r="J157" s="6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5.75" customHeight="1">
      <c r="A158" s="6"/>
      <c r="B158" s="70" t="s">
        <v>70</v>
      </c>
      <c r="C158" s="70" t="s">
        <v>151</v>
      </c>
      <c r="D158" s="70" t="s">
        <v>144</v>
      </c>
      <c r="E158" s="96" t="s">
        <v>3</v>
      </c>
      <c r="F158" s="3">
        <v>2.5855367999999999</v>
      </c>
      <c r="G158" s="3">
        <f t="shared" si="22"/>
        <v>0</v>
      </c>
      <c r="H158" s="3">
        <f t="shared" si="23"/>
        <v>0</v>
      </c>
      <c r="I158" s="3">
        <f t="shared" si="24"/>
        <v>0</v>
      </c>
      <c r="J158" s="6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5.75" customHeight="1">
      <c r="A159" s="6"/>
      <c r="B159" s="70" t="s">
        <v>70</v>
      </c>
      <c r="C159" s="70" t="s">
        <v>151</v>
      </c>
      <c r="D159" s="70" t="s">
        <v>138</v>
      </c>
      <c r="E159" s="96" t="s">
        <v>3</v>
      </c>
      <c r="F159" s="3">
        <v>3.1311857999999999</v>
      </c>
      <c r="G159" s="3">
        <f t="shared" si="22"/>
        <v>0</v>
      </c>
      <c r="H159" s="3">
        <f t="shared" si="23"/>
        <v>0</v>
      </c>
      <c r="I159" s="3">
        <f t="shared" si="24"/>
        <v>0</v>
      </c>
      <c r="J159" s="6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5.75" customHeight="1">
      <c r="A160" s="6"/>
      <c r="B160" s="70" t="s">
        <v>70</v>
      </c>
      <c r="C160" s="70" t="s">
        <v>151</v>
      </c>
      <c r="D160" s="70" t="s">
        <v>139</v>
      </c>
      <c r="E160" s="96" t="s">
        <v>3</v>
      </c>
      <c r="F160" s="3">
        <v>3.0388451999999999</v>
      </c>
      <c r="G160" s="3">
        <f t="shared" si="22"/>
        <v>0</v>
      </c>
      <c r="H160" s="3">
        <f t="shared" si="23"/>
        <v>0</v>
      </c>
      <c r="I160" s="3">
        <f t="shared" si="24"/>
        <v>0</v>
      </c>
      <c r="J160" s="6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15.75" customHeight="1">
      <c r="A161" s="6"/>
      <c r="B161" s="67" t="s">
        <v>122</v>
      </c>
      <c r="C161" s="67" t="s">
        <v>134</v>
      </c>
      <c r="D161" s="67"/>
      <c r="E161" s="96" t="s">
        <v>3</v>
      </c>
      <c r="F161" s="3">
        <v>7.2943477600000008</v>
      </c>
      <c r="G161" s="3">
        <f t="shared" si="22"/>
        <v>0</v>
      </c>
      <c r="H161" s="3">
        <f t="shared" si="23"/>
        <v>0</v>
      </c>
      <c r="I161" s="3">
        <f t="shared" si="24"/>
        <v>0</v>
      </c>
      <c r="J161" s="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15.75" customHeight="1">
      <c r="A162" s="6"/>
      <c r="B162" s="70" t="s">
        <v>122</v>
      </c>
      <c r="C162" s="70" t="s">
        <v>134</v>
      </c>
      <c r="D162" s="70" t="s">
        <v>135</v>
      </c>
      <c r="E162" s="96" t="s">
        <v>3</v>
      </c>
      <c r="F162" s="3">
        <v>0.80812015999999998</v>
      </c>
      <c r="G162" s="3">
        <f t="shared" si="22"/>
        <v>0</v>
      </c>
      <c r="H162" s="3">
        <f t="shared" si="23"/>
        <v>0</v>
      </c>
      <c r="I162" s="3">
        <f t="shared" si="24"/>
        <v>0</v>
      </c>
      <c r="J162" s="6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15.75" customHeight="1">
      <c r="A163" s="6"/>
      <c r="B163" s="70" t="s">
        <v>122</v>
      </c>
      <c r="C163" s="70" t="s">
        <v>134</v>
      </c>
      <c r="D163" s="70" t="s">
        <v>136</v>
      </c>
      <c r="E163" s="96" t="s">
        <v>3</v>
      </c>
      <c r="F163" s="3">
        <v>0.97293414</v>
      </c>
      <c r="G163" s="3">
        <f t="shared" si="22"/>
        <v>0</v>
      </c>
      <c r="H163" s="3">
        <f t="shared" si="23"/>
        <v>0</v>
      </c>
      <c r="I163" s="3">
        <f t="shared" si="24"/>
        <v>0</v>
      </c>
      <c r="J163" s="6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15.75" customHeight="1">
      <c r="A164" s="6"/>
      <c r="B164" s="70" t="s">
        <v>122</v>
      </c>
      <c r="C164" s="70" t="s">
        <v>134</v>
      </c>
      <c r="D164" s="70" t="s">
        <v>137</v>
      </c>
      <c r="E164" s="96" t="s">
        <v>3</v>
      </c>
      <c r="F164" s="3">
        <v>2.6795563199999997</v>
      </c>
      <c r="G164" s="3">
        <f t="shared" si="22"/>
        <v>0</v>
      </c>
      <c r="H164" s="3">
        <f t="shared" si="23"/>
        <v>0</v>
      </c>
      <c r="I164" s="3">
        <f t="shared" si="24"/>
        <v>0</v>
      </c>
      <c r="J164" s="6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15.75" customHeight="1">
      <c r="A165" s="6"/>
      <c r="B165" s="70" t="s">
        <v>122</v>
      </c>
      <c r="C165" s="70" t="s">
        <v>134</v>
      </c>
      <c r="D165" s="70" t="s">
        <v>138</v>
      </c>
      <c r="E165" s="96" t="s">
        <v>3</v>
      </c>
      <c r="F165" s="3">
        <v>4.4606106200000006</v>
      </c>
      <c r="G165" s="3">
        <f t="shared" si="22"/>
        <v>0</v>
      </c>
      <c r="H165" s="3">
        <f t="shared" si="23"/>
        <v>0</v>
      </c>
      <c r="I165" s="3">
        <f t="shared" si="24"/>
        <v>0</v>
      </c>
      <c r="J165" s="6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15.75" customHeight="1">
      <c r="A166" s="6"/>
      <c r="B166" s="70" t="s">
        <v>122</v>
      </c>
      <c r="C166" s="70" t="s">
        <v>134</v>
      </c>
      <c r="D166" s="70" t="s">
        <v>139</v>
      </c>
      <c r="E166" s="96" t="s">
        <v>3</v>
      </c>
      <c r="F166" s="3">
        <v>2.8337371399999998</v>
      </c>
      <c r="G166" s="3">
        <f t="shared" si="22"/>
        <v>0</v>
      </c>
      <c r="H166" s="3">
        <f t="shared" si="23"/>
        <v>0</v>
      </c>
      <c r="I166" s="3">
        <f t="shared" si="24"/>
        <v>0</v>
      </c>
      <c r="J166" s="6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15.75" customHeight="1">
      <c r="A167" s="6"/>
      <c r="B167" s="67" t="s">
        <v>122</v>
      </c>
      <c r="C167" s="67" t="s">
        <v>152</v>
      </c>
      <c r="D167" s="67"/>
      <c r="E167" s="96" t="s">
        <v>3</v>
      </c>
      <c r="F167" s="3">
        <v>1.2099416800000002</v>
      </c>
      <c r="G167" s="3">
        <f t="shared" si="22"/>
        <v>0</v>
      </c>
      <c r="H167" s="3">
        <f t="shared" si="23"/>
        <v>0</v>
      </c>
      <c r="I167" s="3">
        <f t="shared" si="24"/>
        <v>0</v>
      </c>
      <c r="J167" s="6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15.75" customHeight="1">
      <c r="A168" s="6"/>
      <c r="B168" s="70" t="s">
        <v>122</v>
      </c>
      <c r="C168" s="70" t="s">
        <v>152</v>
      </c>
      <c r="D168" s="70" t="s">
        <v>135</v>
      </c>
      <c r="E168" s="96" t="s">
        <v>3</v>
      </c>
      <c r="F168" s="3">
        <v>0.14326784000000001</v>
      </c>
      <c r="G168" s="3">
        <f t="shared" si="22"/>
        <v>0</v>
      </c>
      <c r="H168" s="3">
        <f t="shared" si="23"/>
        <v>0</v>
      </c>
      <c r="I168" s="3">
        <f t="shared" si="24"/>
        <v>0</v>
      </c>
      <c r="J168" s="6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5.75" customHeight="1">
      <c r="A169" s="6"/>
      <c r="B169" s="70" t="s">
        <v>122</v>
      </c>
      <c r="C169" s="70" t="s">
        <v>152</v>
      </c>
      <c r="D169" s="70" t="s">
        <v>136</v>
      </c>
      <c r="E169" s="96" t="s">
        <v>3</v>
      </c>
      <c r="F169" s="3">
        <v>0.18020408000000004</v>
      </c>
      <c r="G169" s="3">
        <f t="shared" si="22"/>
        <v>0</v>
      </c>
      <c r="H169" s="3">
        <f t="shared" si="23"/>
        <v>0</v>
      </c>
      <c r="I169" s="3">
        <f t="shared" si="24"/>
        <v>0</v>
      </c>
      <c r="J169" s="6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15.75" customHeight="1">
      <c r="A170" s="6"/>
      <c r="B170" s="70" t="s">
        <v>122</v>
      </c>
      <c r="C170" s="70" t="s">
        <v>152</v>
      </c>
      <c r="D170" s="70" t="s">
        <v>137</v>
      </c>
      <c r="E170" s="96" t="s">
        <v>3</v>
      </c>
      <c r="F170" s="3">
        <v>0.50143744000000001</v>
      </c>
      <c r="G170" s="3">
        <f t="shared" si="22"/>
        <v>0</v>
      </c>
      <c r="H170" s="3">
        <f t="shared" si="23"/>
        <v>0</v>
      </c>
      <c r="I170" s="3">
        <f t="shared" si="24"/>
        <v>0</v>
      </c>
      <c r="J170" s="6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15.75" customHeight="1">
      <c r="A171" s="6"/>
      <c r="B171" s="70" t="s">
        <v>122</v>
      </c>
      <c r="C171" s="70" t="s">
        <v>152</v>
      </c>
      <c r="D171" s="70" t="s">
        <v>138</v>
      </c>
      <c r="E171" s="96" t="s">
        <v>3</v>
      </c>
      <c r="F171" s="3">
        <v>0.82490936000000015</v>
      </c>
      <c r="G171" s="3">
        <f t="shared" si="22"/>
        <v>0</v>
      </c>
      <c r="H171" s="3">
        <f t="shared" si="23"/>
        <v>0</v>
      </c>
      <c r="I171" s="3">
        <f t="shared" si="24"/>
        <v>0</v>
      </c>
      <c r="J171" s="6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5.75" customHeight="1">
      <c r="A172" s="6"/>
      <c r="B172" s="70" t="s">
        <v>122</v>
      </c>
      <c r="C172" s="70" t="s">
        <v>152</v>
      </c>
      <c r="D172" s="70" t="s">
        <v>139</v>
      </c>
      <c r="E172" s="96" t="s">
        <v>3</v>
      </c>
      <c r="F172" s="3">
        <v>0.38503232000000004</v>
      </c>
      <c r="G172" s="3">
        <f t="shared" si="22"/>
        <v>0</v>
      </c>
      <c r="H172" s="3">
        <f t="shared" si="23"/>
        <v>0</v>
      </c>
      <c r="I172" s="3">
        <f t="shared" si="24"/>
        <v>0</v>
      </c>
      <c r="J172" s="6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15.75" customHeight="1">
      <c r="A173" s="6"/>
      <c r="B173" s="67" t="s">
        <v>122</v>
      </c>
      <c r="C173" s="67" t="s">
        <v>153</v>
      </c>
      <c r="D173" s="67"/>
      <c r="E173" s="96" t="s">
        <v>3</v>
      </c>
      <c r="F173" s="3">
        <v>10.262118680000002</v>
      </c>
      <c r="G173" s="3">
        <f t="shared" si="22"/>
        <v>0</v>
      </c>
      <c r="H173" s="3">
        <f t="shared" si="23"/>
        <v>0</v>
      </c>
      <c r="I173" s="3">
        <f t="shared" si="24"/>
        <v>0</v>
      </c>
      <c r="J173" s="6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15.75" customHeight="1">
      <c r="A174" s="6"/>
      <c r="B174" s="70" t="s">
        <v>122</v>
      </c>
      <c r="C174" s="70" t="s">
        <v>154</v>
      </c>
      <c r="D174" s="70" t="s">
        <v>135</v>
      </c>
      <c r="E174" s="96" t="s">
        <v>3</v>
      </c>
      <c r="F174" s="3">
        <v>1.8960603200000001</v>
      </c>
      <c r="G174" s="3">
        <f t="shared" si="22"/>
        <v>0</v>
      </c>
      <c r="H174" s="3">
        <f t="shared" si="23"/>
        <v>0</v>
      </c>
      <c r="I174" s="3">
        <f t="shared" si="24"/>
        <v>0</v>
      </c>
      <c r="J174" s="6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15.75" customHeight="1">
      <c r="A175" s="6"/>
      <c r="B175" s="70" t="s">
        <v>122</v>
      </c>
      <c r="C175" s="70" t="s">
        <v>154</v>
      </c>
      <c r="D175" s="70" t="s">
        <v>144</v>
      </c>
      <c r="E175" s="96" t="s">
        <v>3</v>
      </c>
      <c r="F175" s="3">
        <v>3.5828152800000006</v>
      </c>
      <c r="G175" s="3">
        <f t="shared" si="22"/>
        <v>0</v>
      </c>
      <c r="H175" s="3">
        <f t="shared" si="23"/>
        <v>0</v>
      </c>
      <c r="I175" s="3">
        <f t="shared" si="24"/>
        <v>0</v>
      </c>
      <c r="J175" s="6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15.75" customHeight="1">
      <c r="A176" s="6"/>
      <c r="B176" s="70" t="s">
        <v>122</v>
      </c>
      <c r="C176" s="70" t="s">
        <v>154</v>
      </c>
      <c r="D176" s="70" t="s">
        <v>138</v>
      </c>
      <c r="E176" s="96" t="s">
        <v>3</v>
      </c>
      <c r="F176" s="3">
        <v>5.4788756000000003</v>
      </c>
      <c r="G176" s="3">
        <f t="shared" si="22"/>
        <v>0</v>
      </c>
      <c r="H176" s="3">
        <f t="shared" si="23"/>
        <v>0</v>
      </c>
      <c r="I176" s="3">
        <f t="shared" si="24"/>
        <v>0</v>
      </c>
      <c r="J176" s="6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15.75" customHeight="1">
      <c r="A177" s="6"/>
      <c r="B177" s="70" t="s">
        <v>122</v>
      </c>
      <c r="C177" s="70" t="s">
        <v>154</v>
      </c>
      <c r="D177" s="70" t="s">
        <v>139</v>
      </c>
      <c r="E177" s="96" t="s">
        <v>3</v>
      </c>
      <c r="F177" s="3">
        <v>4.7893991200000006</v>
      </c>
      <c r="G177" s="3">
        <f t="shared" si="22"/>
        <v>0</v>
      </c>
      <c r="H177" s="3">
        <f t="shared" si="23"/>
        <v>0</v>
      </c>
      <c r="I177" s="3">
        <f t="shared" si="24"/>
        <v>0</v>
      </c>
      <c r="J177" s="6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15.75" customHeight="1">
      <c r="A178" s="6"/>
      <c r="B178" s="67" t="s">
        <v>122</v>
      </c>
      <c r="C178" s="67" t="s">
        <v>155</v>
      </c>
      <c r="D178" s="67"/>
      <c r="E178" s="96" t="s">
        <v>3</v>
      </c>
      <c r="F178" s="3">
        <v>5.7721269599999996</v>
      </c>
      <c r="G178" s="3">
        <f t="shared" si="22"/>
        <v>0</v>
      </c>
      <c r="H178" s="3">
        <f t="shared" si="23"/>
        <v>0</v>
      </c>
      <c r="I178" s="3">
        <f t="shared" si="24"/>
        <v>0</v>
      </c>
      <c r="J178" s="6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15.75" customHeight="1">
      <c r="A179" s="6"/>
      <c r="B179" s="70" t="s">
        <v>122</v>
      </c>
      <c r="C179" s="70" t="s">
        <v>155</v>
      </c>
      <c r="D179" s="70" t="s">
        <v>135</v>
      </c>
      <c r="E179" s="96" t="s">
        <v>3</v>
      </c>
      <c r="F179" s="3">
        <v>1.03421472</v>
      </c>
      <c r="G179" s="3">
        <f t="shared" si="22"/>
        <v>0</v>
      </c>
      <c r="H179" s="3">
        <f t="shared" si="23"/>
        <v>0</v>
      </c>
      <c r="I179" s="3">
        <f t="shared" si="24"/>
        <v>0</v>
      </c>
      <c r="J179" s="6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15.75" customHeight="1">
      <c r="A180" s="6"/>
      <c r="B180" s="70" t="s">
        <v>122</v>
      </c>
      <c r="C180" s="70" t="s">
        <v>155</v>
      </c>
      <c r="D180" s="70" t="s">
        <v>146</v>
      </c>
      <c r="E180" s="96" t="s">
        <v>3</v>
      </c>
      <c r="F180" s="3">
        <v>2.0684294400000001</v>
      </c>
      <c r="G180" s="3">
        <f t="shared" si="22"/>
        <v>0</v>
      </c>
      <c r="H180" s="3">
        <f t="shared" si="23"/>
        <v>0</v>
      </c>
      <c r="I180" s="3">
        <f t="shared" si="24"/>
        <v>0</v>
      </c>
      <c r="J180" s="6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15.75" customHeight="1">
      <c r="A181" s="6"/>
      <c r="B181" s="70" t="s">
        <v>122</v>
      </c>
      <c r="C181" s="70" t="s">
        <v>155</v>
      </c>
      <c r="D181" s="70" t="s">
        <v>138</v>
      </c>
      <c r="E181" s="96" t="s">
        <v>3</v>
      </c>
      <c r="F181" s="3">
        <v>3.1026441599999997</v>
      </c>
      <c r="G181" s="3">
        <f t="shared" si="22"/>
        <v>0</v>
      </c>
      <c r="H181" s="3">
        <f t="shared" si="23"/>
        <v>0</v>
      </c>
      <c r="I181" s="3">
        <f t="shared" si="24"/>
        <v>0</v>
      </c>
      <c r="J181" s="6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15.75" customHeight="1">
      <c r="A182" s="6"/>
      <c r="B182" s="70" t="s">
        <v>122</v>
      </c>
      <c r="C182" s="70" t="s">
        <v>155</v>
      </c>
      <c r="D182" s="70" t="s">
        <v>139</v>
      </c>
      <c r="E182" s="96" t="s">
        <v>3</v>
      </c>
      <c r="F182" s="3">
        <v>2.6694827999999999</v>
      </c>
      <c r="G182" s="3">
        <f t="shared" si="22"/>
        <v>0</v>
      </c>
      <c r="H182" s="3">
        <f t="shared" si="23"/>
        <v>0</v>
      </c>
      <c r="I182" s="3">
        <f t="shared" si="24"/>
        <v>0</v>
      </c>
      <c r="J182" s="6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15.75" customHeight="1">
      <c r="A183" s="6"/>
      <c r="B183" s="67" t="s">
        <v>72</v>
      </c>
      <c r="C183" s="67" t="s">
        <v>156</v>
      </c>
      <c r="D183" s="67"/>
      <c r="E183" s="96" t="s">
        <v>3</v>
      </c>
      <c r="F183" s="3">
        <v>1.6207174400000002</v>
      </c>
      <c r="G183" s="3">
        <f t="shared" si="22"/>
        <v>0</v>
      </c>
      <c r="H183" s="3">
        <f t="shared" si="23"/>
        <v>0</v>
      </c>
      <c r="I183" s="3">
        <f t="shared" si="24"/>
        <v>0</v>
      </c>
      <c r="J183" s="6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15.75" customHeight="1">
      <c r="A184" s="6"/>
      <c r="B184" s="70" t="s">
        <v>72</v>
      </c>
      <c r="C184" s="70" t="s">
        <v>156</v>
      </c>
      <c r="D184" s="70" t="s">
        <v>135</v>
      </c>
      <c r="E184" s="96" t="s">
        <v>3</v>
      </c>
      <c r="F184" s="3">
        <v>0.2126632</v>
      </c>
      <c r="G184" s="3">
        <f t="shared" si="22"/>
        <v>0</v>
      </c>
      <c r="H184" s="3">
        <f t="shared" si="23"/>
        <v>0</v>
      </c>
      <c r="I184" s="3">
        <f t="shared" si="24"/>
        <v>0</v>
      </c>
      <c r="J184" s="6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15.75" customHeight="1">
      <c r="A185" s="6"/>
      <c r="B185" s="70" t="s">
        <v>72</v>
      </c>
      <c r="C185" s="70" t="s">
        <v>156</v>
      </c>
      <c r="D185" s="70" t="s">
        <v>136</v>
      </c>
      <c r="E185" s="96" t="s">
        <v>3</v>
      </c>
      <c r="F185" s="3">
        <v>0.42756495999999999</v>
      </c>
      <c r="G185" s="3">
        <f t="shared" si="22"/>
        <v>0</v>
      </c>
      <c r="H185" s="3">
        <f t="shared" si="23"/>
        <v>0</v>
      </c>
      <c r="I185" s="3">
        <f t="shared" si="24"/>
        <v>0</v>
      </c>
      <c r="J185" s="6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15.75" customHeight="1">
      <c r="A186" s="6"/>
      <c r="B186" s="70" t="s">
        <v>72</v>
      </c>
      <c r="C186" s="70" t="s">
        <v>156</v>
      </c>
      <c r="D186" s="70" t="s">
        <v>137</v>
      </c>
      <c r="E186" s="96" t="s">
        <v>3</v>
      </c>
      <c r="F186" s="3">
        <v>0.2126632</v>
      </c>
      <c r="G186" s="3">
        <f t="shared" si="22"/>
        <v>0</v>
      </c>
      <c r="H186" s="3">
        <f t="shared" si="23"/>
        <v>0</v>
      </c>
      <c r="I186" s="3">
        <f t="shared" si="24"/>
        <v>0</v>
      </c>
      <c r="J186" s="6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15.75" customHeight="1">
      <c r="A187" s="6"/>
      <c r="B187" s="70" t="s">
        <v>72</v>
      </c>
      <c r="C187" s="70" t="s">
        <v>156</v>
      </c>
      <c r="D187" s="70" t="s">
        <v>138</v>
      </c>
      <c r="E187" s="96" t="s">
        <v>3</v>
      </c>
      <c r="F187" s="3">
        <v>0.85065279999999999</v>
      </c>
      <c r="G187" s="3">
        <f t="shared" si="22"/>
        <v>0</v>
      </c>
      <c r="H187" s="3">
        <f t="shared" si="23"/>
        <v>0</v>
      </c>
      <c r="I187" s="3">
        <f t="shared" si="24"/>
        <v>0</v>
      </c>
      <c r="J187" s="6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15.75" customHeight="1">
      <c r="A188" s="6"/>
      <c r="B188" s="70" t="s">
        <v>72</v>
      </c>
      <c r="C188" s="70" t="s">
        <v>156</v>
      </c>
      <c r="D188" s="70" t="s">
        <v>139</v>
      </c>
      <c r="E188" s="96" t="s">
        <v>3</v>
      </c>
      <c r="F188" s="3">
        <v>0.77006464000000008</v>
      </c>
      <c r="G188" s="3">
        <f t="shared" si="22"/>
        <v>0</v>
      </c>
      <c r="H188" s="3">
        <f t="shared" si="23"/>
        <v>0</v>
      </c>
      <c r="I188" s="3">
        <f t="shared" si="24"/>
        <v>0</v>
      </c>
      <c r="J188" s="6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15.75" customHeight="1">
      <c r="A189" s="6"/>
      <c r="B189" s="67" t="s">
        <v>72</v>
      </c>
      <c r="C189" s="67" t="s">
        <v>157</v>
      </c>
      <c r="D189" s="67"/>
      <c r="E189" s="96" t="s">
        <v>3</v>
      </c>
      <c r="F189" s="3">
        <v>1.44834832</v>
      </c>
      <c r="G189" s="3">
        <f t="shared" si="22"/>
        <v>0</v>
      </c>
      <c r="H189" s="3">
        <f t="shared" si="23"/>
        <v>0</v>
      </c>
      <c r="I189" s="3">
        <f t="shared" si="24"/>
        <v>0</v>
      </c>
      <c r="J189" s="6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15.75" customHeight="1">
      <c r="A190" s="6"/>
      <c r="B190" s="70" t="s">
        <v>72</v>
      </c>
      <c r="C190" s="70" t="s">
        <v>157</v>
      </c>
      <c r="D190" s="70" t="s">
        <v>135</v>
      </c>
      <c r="E190" s="96" t="s">
        <v>3</v>
      </c>
      <c r="F190" s="3">
        <v>0.2126632</v>
      </c>
      <c r="G190" s="3">
        <f t="shared" si="22"/>
        <v>0</v>
      </c>
      <c r="H190" s="3">
        <f t="shared" si="23"/>
        <v>0</v>
      </c>
      <c r="I190" s="3">
        <f t="shared" si="24"/>
        <v>0</v>
      </c>
      <c r="J190" s="6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15.75" customHeight="1">
      <c r="A191" s="6"/>
      <c r="B191" s="70" t="s">
        <v>72</v>
      </c>
      <c r="C191" s="70" t="s">
        <v>157</v>
      </c>
      <c r="D191" s="70" t="s">
        <v>136</v>
      </c>
      <c r="E191" s="96" t="s">
        <v>3</v>
      </c>
      <c r="F191" s="3">
        <v>0.42756495999999999</v>
      </c>
      <c r="G191" s="3">
        <f t="shared" si="22"/>
        <v>0</v>
      </c>
      <c r="H191" s="3">
        <f t="shared" si="23"/>
        <v>0</v>
      </c>
      <c r="I191" s="3">
        <f t="shared" si="24"/>
        <v>0</v>
      </c>
      <c r="J191" s="6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15.75" customHeight="1">
      <c r="A192" s="6"/>
      <c r="B192" s="70" t="s">
        <v>72</v>
      </c>
      <c r="C192" s="70" t="s">
        <v>157</v>
      </c>
      <c r="D192" s="70" t="s">
        <v>137</v>
      </c>
      <c r="E192" s="96" t="s">
        <v>3</v>
      </c>
      <c r="F192" s="3">
        <v>0.2126632</v>
      </c>
      <c r="G192" s="3">
        <f t="shared" si="22"/>
        <v>0</v>
      </c>
      <c r="H192" s="3">
        <f t="shared" si="23"/>
        <v>0</v>
      </c>
      <c r="I192" s="3">
        <f t="shared" si="24"/>
        <v>0</v>
      </c>
      <c r="J192" s="6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15.75" customHeight="1">
      <c r="A193" s="6"/>
      <c r="B193" s="70" t="s">
        <v>72</v>
      </c>
      <c r="C193" s="70" t="s">
        <v>157</v>
      </c>
      <c r="D193" s="70" t="s">
        <v>138</v>
      </c>
      <c r="E193" s="96" t="s">
        <v>3</v>
      </c>
      <c r="F193" s="3">
        <v>0.85065279999999999</v>
      </c>
      <c r="G193" s="3">
        <f t="shared" si="22"/>
        <v>0</v>
      </c>
      <c r="H193" s="3">
        <f t="shared" si="23"/>
        <v>0</v>
      </c>
      <c r="I193" s="3">
        <f t="shared" si="24"/>
        <v>0</v>
      </c>
      <c r="J193" s="6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15.75" customHeight="1">
      <c r="A194" s="6"/>
      <c r="B194" s="70" t="s">
        <v>72</v>
      </c>
      <c r="C194" s="70" t="s">
        <v>157</v>
      </c>
      <c r="D194" s="70" t="s">
        <v>139</v>
      </c>
      <c r="E194" s="96" t="s">
        <v>3</v>
      </c>
      <c r="F194" s="3">
        <v>0.59769552000000004</v>
      </c>
      <c r="G194" s="3">
        <f t="shared" si="22"/>
        <v>0</v>
      </c>
      <c r="H194" s="3">
        <f t="shared" si="23"/>
        <v>0</v>
      </c>
      <c r="I194" s="3">
        <f t="shared" si="24"/>
        <v>0</v>
      </c>
      <c r="J194" s="6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15.75" customHeight="1">
      <c r="A195" s="6"/>
      <c r="B195" s="67" t="s">
        <v>107</v>
      </c>
      <c r="C195" s="67" t="s">
        <v>158</v>
      </c>
      <c r="D195" s="67"/>
      <c r="E195" s="96" t="s">
        <v>3</v>
      </c>
      <c r="F195" s="3">
        <v>6.9831879199999998</v>
      </c>
      <c r="G195" s="3">
        <f t="shared" si="22"/>
        <v>0</v>
      </c>
      <c r="H195" s="3">
        <f t="shared" si="23"/>
        <v>0</v>
      </c>
      <c r="I195" s="3">
        <f t="shared" si="24"/>
        <v>0</v>
      </c>
      <c r="J195" s="6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15.75" customHeight="1">
      <c r="A196" s="6"/>
      <c r="B196" s="70" t="s">
        <v>107</v>
      </c>
      <c r="C196" s="70" t="s">
        <v>159</v>
      </c>
      <c r="D196" s="70" t="s">
        <v>135</v>
      </c>
      <c r="E196" s="96" t="s">
        <v>3</v>
      </c>
      <c r="F196" s="3">
        <v>2.2500326199999998</v>
      </c>
      <c r="G196" s="3">
        <f t="shared" si="22"/>
        <v>0</v>
      </c>
      <c r="H196" s="3">
        <f t="shared" si="23"/>
        <v>0</v>
      </c>
      <c r="I196" s="3">
        <f t="shared" si="24"/>
        <v>0</v>
      </c>
      <c r="J196" s="6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15.75" customHeight="1">
      <c r="A197" s="6"/>
      <c r="B197" s="70" t="s">
        <v>107</v>
      </c>
      <c r="C197" s="70" t="s">
        <v>159</v>
      </c>
      <c r="D197" s="70" t="s">
        <v>136</v>
      </c>
      <c r="E197" s="96" t="s">
        <v>3</v>
      </c>
      <c r="F197" s="3">
        <v>1.55076244</v>
      </c>
      <c r="G197" s="3">
        <f t="shared" si="22"/>
        <v>0</v>
      </c>
      <c r="H197" s="3">
        <f t="shared" si="23"/>
        <v>0</v>
      </c>
      <c r="I197" s="3">
        <f t="shared" si="24"/>
        <v>0</v>
      </c>
      <c r="J197" s="6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15.75" customHeight="1">
      <c r="A198" s="6"/>
      <c r="B198" s="70" t="s">
        <v>107</v>
      </c>
      <c r="C198" s="70" t="s">
        <v>159</v>
      </c>
      <c r="D198" s="70" t="s">
        <v>137</v>
      </c>
      <c r="E198" s="96" t="s">
        <v>3</v>
      </c>
      <c r="F198" s="3">
        <v>1.1844780600000002</v>
      </c>
      <c r="G198" s="3">
        <f t="shared" si="22"/>
        <v>0</v>
      </c>
      <c r="H198" s="3">
        <f t="shared" si="23"/>
        <v>0</v>
      </c>
      <c r="I198" s="3">
        <f t="shared" si="24"/>
        <v>0</v>
      </c>
      <c r="J198" s="6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15.75" customHeight="1">
      <c r="A199" s="6"/>
      <c r="B199" s="70" t="s">
        <v>107</v>
      </c>
      <c r="C199" s="70" t="s">
        <v>159</v>
      </c>
      <c r="D199" s="70" t="s">
        <v>138</v>
      </c>
      <c r="E199" s="96" t="s">
        <v>3</v>
      </c>
      <c r="F199" s="3">
        <v>4.9852731199999996</v>
      </c>
      <c r="G199" s="3">
        <f t="shared" si="22"/>
        <v>0</v>
      </c>
      <c r="H199" s="3">
        <f t="shared" si="23"/>
        <v>0</v>
      </c>
      <c r="I199" s="3">
        <f t="shared" si="24"/>
        <v>0</v>
      </c>
      <c r="J199" s="6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15.75" customHeight="1">
      <c r="A200" s="6"/>
      <c r="B200" s="70" t="s">
        <v>107</v>
      </c>
      <c r="C200" s="70" t="s">
        <v>159</v>
      </c>
      <c r="D200" s="70" t="s">
        <v>139</v>
      </c>
      <c r="E200" s="96" t="s">
        <v>3</v>
      </c>
      <c r="F200" s="3">
        <v>1.9979147999999998</v>
      </c>
      <c r="G200" s="3">
        <f t="shared" si="22"/>
        <v>0</v>
      </c>
      <c r="H200" s="3">
        <f t="shared" si="23"/>
        <v>0</v>
      </c>
      <c r="I200" s="3">
        <f t="shared" si="24"/>
        <v>0</v>
      </c>
      <c r="J200" s="6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5.75" customHeight="1">
      <c r="A201" s="6"/>
      <c r="B201" s="67" t="s">
        <v>160</v>
      </c>
      <c r="C201" s="67" t="s">
        <v>161</v>
      </c>
      <c r="D201" s="67"/>
      <c r="E201" s="96" t="s">
        <v>3</v>
      </c>
      <c r="F201" s="3">
        <v>3.1004056000000002</v>
      </c>
      <c r="G201" s="3">
        <f t="shared" si="22"/>
        <v>0</v>
      </c>
      <c r="H201" s="3">
        <f t="shared" si="23"/>
        <v>0</v>
      </c>
      <c r="I201" s="3">
        <f t="shared" si="24"/>
        <v>0</v>
      </c>
      <c r="J201" s="6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5.75" customHeight="1">
      <c r="A202" s="6"/>
      <c r="B202" s="70" t="s">
        <v>162</v>
      </c>
      <c r="C202" s="70" t="s">
        <v>161</v>
      </c>
      <c r="D202" s="70" t="s">
        <v>138</v>
      </c>
      <c r="E202" s="96" t="s">
        <v>3</v>
      </c>
      <c r="F202" s="3">
        <v>1.6005703999999998</v>
      </c>
      <c r="G202" s="3">
        <f t="shared" si="22"/>
        <v>0</v>
      </c>
      <c r="H202" s="3">
        <f t="shared" si="23"/>
        <v>0</v>
      </c>
      <c r="I202" s="3">
        <f t="shared" si="24"/>
        <v>0</v>
      </c>
      <c r="J202" s="6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15.75" customHeight="1">
      <c r="A203" s="6"/>
      <c r="B203" s="70" t="s">
        <v>162</v>
      </c>
      <c r="C203" s="70" t="s">
        <v>161</v>
      </c>
      <c r="D203" s="70" t="s">
        <v>139</v>
      </c>
      <c r="E203" s="96" t="s">
        <v>3</v>
      </c>
      <c r="F203" s="3">
        <v>1.4942387999999998</v>
      </c>
      <c r="G203" s="3">
        <f t="shared" si="22"/>
        <v>0</v>
      </c>
      <c r="H203" s="3">
        <f t="shared" si="23"/>
        <v>0</v>
      </c>
      <c r="I203" s="3">
        <f t="shared" si="24"/>
        <v>0</v>
      </c>
      <c r="J203" s="6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15.75" customHeight="1">
      <c r="A204" s="72"/>
      <c r="B204" s="67" t="s">
        <v>160</v>
      </c>
      <c r="C204" s="67" t="s">
        <v>163</v>
      </c>
      <c r="D204" s="67"/>
      <c r="E204" s="96" t="s">
        <v>3</v>
      </c>
      <c r="F204" s="3">
        <v>2.8709531999999998</v>
      </c>
      <c r="G204" s="3">
        <f t="shared" si="22"/>
        <v>0</v>
      </c>
      <c r="H204" s="3">
        <f t="shared" si="23"/>
        <v>0</v>
      </c>
      <c r="I204" s="3">
        <f t="shared" si="24"/>
        <v>0</v>
      </c>
      <c r="J204" s="6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15.75" customHeight="1">
      <c r="A205" s="72"/>
      <c r="B205" s="70" t="s">
        <v>162</v>
      </c>
      <c r="C205" s="70" t="s">
        <v>163</v>
      </c>
      <c r="D205" s="70" t="s">
        <v>138</v>
      </c>
      <c r="E205" s="96" t="s">
        <v>3</v>
      </c>
      <c r="F205" s="3">
        <v>1.3767143999999998</v>
      </c>
      <c r="G205" s="3">
        <f t="shared" si="22"/>
        <v>0</v>
      </c>
      <c r="H205" s="3">
        <f t="shared" si="23"/>
        <v>0</v>
      </c>
      <c r="I205" s="3">
        <f t="shared" si="24"/>
        <v>0</v>
      </c>
      <c r="J205" s="6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15.75" customHeight="1">
      <c r="A206" s="72"/>
      <c r="B206" s="70" t="s">
        <v>162</v>
      </c>
      <c r="C206" s="70" t="s">
        <v>163</v>
      </c>
      <c r="D206" s="70" t="s">
        <v>139</v>
      </c>
      <c r="E206" s="96" t="s">
        <v>3</v>
      </c>
      <c r="F206" s="3">
        <v>1.4942387999999998</v>
      </c>
      <c r="G206" s="3">
        <f t="shared" si="22"/>
        <v>0</v>
      </c>
      <c r="H206" s="3">
        <f t="shared" si="23"/>
        <v>0</v>
      </c>
      <c r="I206" s="3">
        <f t="shared" si="24"/>
        <v>0</v>
      </c>
      <c r="J206" s="6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15.75" customHeight="1">
      <c r="A207" s="72"/>
      <c r="B207" s="67" t="s">
        <v>164</v>
      </c>
      <c r="C207" s="67" t="s">
        <v>161</v>
      </c>
      <c r="D207" s="67"/>
      <c r="E207" s="96" t="s">
        <v>3</v>
      </c>
      <c r="F207" s="3">
        <v>0.31004056000000002</v>
      </c>
      <c r="G207" s="3">
        <f t="shared" si="22"/>
        <v>0</v>
      </c>
      <c r="H207" s="3">
        <f t="shared" si="23"/>
        <v>0</v>
      </c>
      <c r="I207" s="3">
        <f t="shared" si="24"/>
        <v>0</v>
      </c>
      <c r="J207" s="6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15.75" customHeight="1">
      <c r="A208" s="72"/>
      <c r="B208" s="70" t="s">
        <v>164</v>
      </c>
      <c r="C208" s="70" t="s">
        <v>161</v>
      </c>
      <c r="D208" s="70" t="s">
        <v>138</v>
      </c>
      <c r="E208" s="96" t="s">
        <v>3</v>
      </c>
      <c r="F208" s="3">
        <v>0.16005703999999998</v>
      </c>
      <c r="G208" s="3">
        <f t="shared" si="22"/>
        <v>0</v>
      </c>
      <c r="H208" s="3">
        <f t="shared" si="23"/>
        <v>0</v>
      </c>
      <c r="I208" s="3">
        <f t="shared" si="24"/>
        <v>0</v>
      </c>
      <c r="J208" s="6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15.75" customHeight="1">
      <c r="A209" s="72"/>
      <c r="B209" s="70" t="s">
        <v>164</v>
      </c>
      <c r="C209" s="70" t="s">
        <v>161</v>
      </c>
      <c r="D209" s="70" t="s">
        <v>139</v>
      </c>
      <c r="E209" s="96" t="s">
        <v>3</v>
      </c>
      <c r="F209" s="3">
        <v>0.14942388000000001</v>
      </c>
      <c r="G209" s="3">
        <f t="shared" si="22"/>
        <v>0</v>
      </c>
      <c r="H209" s="3">
        <f t="shared" si="23"/>
        <v>0</v>
      </c>
      <c r="I209" s="3">
        <f t="shared" si="24"/>
        <v>0</v>
      </c>
      <c r="J209" s="6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15.75" customHeight="1">
      <c r="A210" s="72"/>
      <c r="B210" s="67" t="s">
        <v>162</v>
      </c>
      <c r="C210" s="67" t="s">
        <v>165</v>
      </c>
      <c r="D210" s="67"/>
      <c r="E210" s="96" t="s">
        <v>3</v>
      </c>
      <c r="F210" s="3">
        <v>14.617796800000001</v>
      </c>
      <c r="G210" s="3">
        <f t="shared" si="22"/>
        <v>0</v>
      </c>
      <c r="H210" s="3">
        <f t="shared" si="23"/>
        <v>0</v>
      </c>
      <c r="I210" s="3">
        <f t="shared" si="24"/>
        <v>0</v>
      </c>
      <c r="J210" s="6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15.75" customHeight="1">
      <c r="A211" s="72"/>
      <c r="B211" s="70" t="s">
        <v>162</v>
      </c>
      <c r="C211" s="70" t="s">
        <v>165</v>
      </c>
      <c r="D211" s="70" t="s">
        <v>138</v>
      </c>
      <c r="E211" s="96" t="s">
        <v>3</v>
      </c>
      <c r="F211" s="3">
        <v>11.875560799999999</v>
      </c>
      <c r="G211" s="3">
        <f t="shared" si="22"/>
        <v>0</v>
      </c>
      <c r="H211" s="3">
        <f t="shared" si="23"/>
        <v>0</v>
      </c>
      <c r="I211" s="3">
        <f t="shared" si="24"/>
        <v>0</v>
      </c>
      <c r="J211" s="6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15.75" customHeight="1">
      <c r="A212" s="72"/>
      <c r="B212" s="70" t="s">
        <v>162</v>
      </c>
      <c r="C212" s="70" t="s">
        <v>165</v>
      </c>
      <c r="D212" s="70" t="s">
        <v>139</v>
      </c>
      <c r="E212" s="96" t="s">
        <v>3</v>
      </c>
      <c r="F212" s="3">
        <v>2.7422360000000001</v>
      </c>
      <c r="G212" s="3">
        <f t="shared" si="22"/>
        <v>0</v>
      </c>
      <c r="H212" s="3">
        <f t="shared" si="23"/>
        <v>0</v>
      </c>
      <c r="I212" s="3">
        <f t="shared" si="24"/>
        <v>0</v>
      </c>
      <c r="J212" s="6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15.75" customHeight="1">
      <c r="A213" s="72"/>
      <c r="B213" s="67" t="s">
        <v>164</v>
      </c>
      <c r="C213" s="67" t="s">
        <v>165</v>
      </c>
      <c r="D213" s="67"/>
      <c r="E213" s="96" t="s">
        <v>3</v>
      </c>
      <c r="F213" s="3">
        <v>0.73088984000000001</v>
      </c>
      <c r="G213" s="3">
        <f t="shared" si="22"/>
        <v>0</v>
      </c>
      <c r="H213" s="3">
        <f t="shared" si="23"/>
        <v>0</v>
      </c>
      <c r="I213" s="3">
        <f t="shared" si="24"/>
        <v>0</v>
      </c>
      <c r="J213" s="6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15.75" customHeight="1">
      <c r="A214" s="72"/>
      <c r="B214" s="70" t="s">
        <v>164</v>
      </c>
      <c r="C214" s="70" t="s">
        <v>165</v>
      </c>
      <c r="D214" s="70" t="s">
        <v>138</v>
      </c>
      <c r="E214" s="96" t="s">
        <v>3</v>
      </c>
      <c r="F214" s="3">
        <v>0.5937780399999999</v>
      </c>
      <c r="G214" s="3">
        <f t="shared" si="22"/>
        <v>0</v>
      </c>
      <c r="H214" s="3">
        <f t="shared" si="23"/>
        <v>0</v>
      </c>
      <c r="I214" s="3">
        <f t="shared" si="24"/>
        <v>0</v>
      </c>
      <c r="J214" s="6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15.75" customHeight="1">
      <c r="A215" s="72"/>
      <c r="B215" s="70" t="s">
        <v>164</v>
      </c>
      <c r="C215" s="70" t="s">
        <v>165</v>
      </c>
      <c r="D215" s="70" t="s">
        <v>139</v>
      </c>
      <c r="E215" s="96" t="s">
        <v>3</v>
      </c>
      <c r="F215" s="3">
        <v>0.13711180000000001</v>
      </c>
      <c r="G215" s="3">
        <f t="shared" si="22"/>
        <v>0</v>
      </c>
      <c r="H215" s="3">
        <f t="shared" si="23"/>
        <v>0</v>
      </c>
      <c r="I215" s="3">
        <f t="shared" si="24"/>
        <v>0</v>
      </c>
      <c r="J215" s="6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15.75" customHeight="1">
      <c r="A216" s="6"/>
      <c r="B216" s="67" t="s">
        <v>113</v>
      </c>
      <c r="C216" s="67" t="s">
        <v>166</v>
      </c>
      <c r="D216" s="67"/>
      <c r="E216" s="96" t="s">
        <v>3</v>
      </c>
      <c r="F216" s="3">
        <v>1.1304727999999999</v>
      </c>
      <c r="G216" s="3">
        <f t="shared" si="22"/>
        <v>0</v>
      </c>
      <c r="H216" s="3">
        <f t="shared" si="23"/>
        <v>0</v>
      </c>
      <c r="I216" s="3">
        <f t="shared" si="24"/>
        <v>0</v>
      </c>
      <c r="J216" s="6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15.75" customHeight="1">
      <c r="A217" s="6"/>
      <c r="B217" s="70" t="s">
        <v>113</v>
      </c>
      <c r="C217" s="70" t="s">
        <v>167</v>
      </c>
      <c r="D217" s="70" t="s">
        <v>138</v>
      </c>
      <c r="E217" s="96" t="s">
        <v>3</v>
      </c>
      <c r="F217" s="3">
        <v>0.38615159999999998</v>
      </c>
      <c r="G217" s="3">
        <f t="shared" si="22"/>
        <v>0</v>
      </c>
      <c r="H217" s="3">
        <f t="shared" si="23"/>
        <v>0</v>
      </c>
      <c r="I217" s="3">
        <f t="shared" si="24"/>
        <v>0</v>
      </c>
      <c r="J217" s="6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15.75" customHeight="1">
      <c r="A218" s="6"/>
      <c r="B218" s="70" t="s">
        <v>113</v>
      </c>
      <c r="C218" s="70" t="s">
        <v>168</v>
      </c>
      <c r="D218" s="70" t="s">
        <v>139</v>
      </c>
      <c r="E218" s="96" t="s">
        <v>3</v>
      </c>
      <c r="F218" s="3">
        <v>0.74711939999999988</v>
      </c>
      <c r="G218" s="3">
        <f t="shared" si="22"/>
        <v>0</v>
      </c>
      <c r="H218" s="3">
        <f t="shared" si="23"/>
        <v>0</v>
      </c>
      <c r="I218" s="3">
        <f t="shared" si="24"/>
        <v>0</v>
      </c>
      <c r="J218" s="6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15.75" customHeight="1">
      <c r="A219" s="6"/>
      <c r="B219" s="67" t="s">
        <v>113</v>
      </c>
      <c r="C219" s="67" t="s">
        <v>169</v>
      </c>
      <c r="D219" s="67"/>
      <c r="E219" s="96" t="s">
        <v>3</v>
      </c>
      <c r="F219" s="3">
        <v>1.2759791999999999</v>
      </c>
      <c r="G219" s="3">
        <f t="shared" si="22"/>
        <v>0</v>
      </c>
      <c r="H219" s="3">
        <f t="shared" si="23"/>
        <v>0</v>
      </c>
      <c r="I219" s="3">
        <f t="shared" si="24"/>
        <v>0</v>
      </c>
      <c r="J219" s="6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15.75" customHeight="1">
      <c r="A220" s="6"/>
      <c r="B220" s="70" t="s">
        <v>113</v>
      </c>
      <c r="C220" s="70" t="s">
        <v>170</v>
      </c>
      <c r="D220" s="70" t="s">
        <v>138</v>
      </c>
      <c r="E220" s="96" t="s">
        <v>3</v>
      </c>
      <c r="F220" s="3">
        <v>0.52885979999999999</v>
      </c>
      <c r="G220" s="3">
        <f t="shared" si="22"/>
        <v>0</v>
      </c>
      <c r="H220" s="3">
        <f t="shared" si="23"/>
        <v>0</v>
      </c>
      <c r="I220" s="3">
        <f t="shared" si="24"/>
        <v>0</v>
      </c>
      <c r="J220" s="6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15.75" customHeight="1">
      <c r="A221" s="6"/>
      <c r="B221" s="70" t="s">
        <v>113</v>
      </c>
      <c r="C221" s="70" t="s">
        <v>171</v>
      </c>
      <c r="D221" s="70" t="s">
        <v>139</v>
      </c>
      <c r="E221" s="96" t="s">
        <v>3</v>
      </c>
      <c r="F221" s="3">
        <v>0.74711939999999988</v>
      </c>
      <c r="G221" s="3">
        <f t="shared" si="22"/>
        <v>0</v>
      </c>
      <c r="H221" s="3">
        <f t="shared" si="23"/>
        <v>0</v>
      </c>
      <c r="I221" s="3">
        <f t="shared" si="24"/>
        <v>0</v>
      </c>
      <c r="J221" s="6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5.75" customHeight="1">
      <c r="A222" s="6"/>
      <c r="B222" s="67" t="s">
        <v>65</v>
      </c>
      <c r="C222" s="67" t="s">
        <v>172</v>
      </c>
      <c r="D222" s="67"/>
      <c r="E222" s="96" t="s">
        <v>3</v>
      </c>
      <c r="F222" s="3">
        <v>1.8650002999999999</v>
      </c>
      <c r="G222" s="3">
        <f t="shared" si="22"/>
        <v>0</v>
      </c>
      <c r="H222" s="3">
        <f t="shared" si="23"/>
        <v>0</v>
      </c>
      <c r="I222" s="3">
        <f t="shared" si="24"/>
        <v>0</v>
      </c>
      <c r="J222" s="6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5.75" customHeight="1">
      <c r="A223" s="6"/>
      <c r="B223" s="70" t="s">
        <v>65</v>
      </c>
      <c r="C223" s="70" t="s">
        <v>172</v>
      </c>
      <c r="D223" s="70" t="s">
        <v>135</v>
      </c>
      <c r="E223" s="96" t="s">
        <v>3</v>
      </c>
      <c r="F223" s="3">
        <v>0.66177430000000004</v>
      </c>
      <c r="G223" s="3">
        <f t="shared" si="22"/>
        <v>0</v>
      </c>
      <c r="H223" s="3">
        <f t="shared" si="23"/>
        <v>0</v>
      </c>
      <c r="I223" s="3">
        <f t="shared" si="24"/>
        <v>0</v>
      </c>
      <c r="J223" s="6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15.75" customHeight="1">
      <c r="A224" s="6"/>
      <c r="B224" s="70" t="s">
        <v>65</v>
      </c>
      <c r="C224" s="70" t="s">
        <v>172</v>
      </c>
      <c r="D224" s="70" t="s">
        <v>136</v>
      </c>
      <c r="E224" s="96" t="s">
        <v>3</v>
      </c>
      <c r="F224" s="3">
        <v>0.20286949999999998</v>
      </c>
      <c r="G224" s="3">
        <f t="shared" si="22"/>
        <v>0</v>
      </c>
      <c r="H224" s="3">
        <f t="shared" si="23"/>
        <v>0</v>
      </c>
      <c r="I224" s="3">
        <f t="shared" si="24"/>
        <v>0</v>
      </c>
      <c r="J224" s="6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15.75" customHeight="1">
      <c r="A225" s="6"/>
      <c r="B225" s="70" t="s">
        <v>65</v>
      </c>
      <c r="C225" s="70" t="s">
        <v>172</v>
      </c>
      <c r="D225" s="70" t="s">
        <v>137</v>
      </c>
      <c r="E225" s="96" t="s">
        <v>3</v>
      </c>
      <c r="F225" s="3">
        <v>0.62679680000000004</v>
      </c>
      <c r="G225" s="3">
        <f t="shared" si="22"/>
        <v>0</v>
      </c>
      <c r="H225" s="3">
        <f t="shared" si="23"/>
        <v>0</v>
      </c>
      <c r="I225" s="3">
        <f t="shared" si="24"/>
        <v>0</v>
      </c>
      <c r="J225" s="6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15.75" customHeight="1">
      <c r="A226" s="6"/>
      <c r="B226" s="70" t="s">
        <v>65</v>
      </c>
      <c r="C226" s="70" t="s">
        <v>172</v>
      </c>
      <c r="D226" s="70" t="s">
        <v>138</v>
      </c>
      <c r="E226" s="96" t="s">
        <v>3</v>
      </c>
      <c r="F226" s="3">
        <v>1.4914406</v>
      </c>
      <c r="G226" s="3">
        <f t="shared" si="22"/>
        <v>0</v>
      </c>
      <c r="H226" s="3">
        <f t="shared" si="23"/>
        <v>0</v>
      </c>
      <c r="I226" s="3">
        <f t="shared" si="24"/>
        <v>0</v>
      </c>
      <c r="J226" s="6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15.75" customHeight="1">
      <c r="A227" s="6"/>
      <c r="B227" s="70" t="s">
        <v>65</v>
      </c>
      <c r="C227" s="70" t="s">
        <v>172</v>
      </c>
      <c r="D227" s="70" t="s">
        <v>139</v>
      </c>
      <c r="E227" s="96" t="s">
        <v>3</v>
      </c>
      <c r="F227" s="3">
        <v>0.37355969999999994</v>
      </c>
      <c r="G227" s="3">
        <f t="shared" si="22"/>
        <v>0</v>
      </c>
      <c r="H227" s="3">
        <f t="shared" si="23"/>
        <v>0</v>
      </c>
      <c r="I227" s="3">
        <f t="shared" si="24"/>
        <v>0</v>
      </c>
      <c r="J227" s="6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15.75" customHeight="1">
      <c r="A228" s="6"/>
      <c r="B228" s="1"/>
      <c r="C228" s="1"/>
      <c r="D228" s="1"/>
      <c r="E228" s="1"/>
      <c r="F228" s="1"/>
      <c r="G228" s="12">
        <f t="shared" ref="G228:I228" si="25">SUM(G97:G227)</f>
        <v>210.02815744559999</v>
      </c>
      <c r="H228" s="12">
        <f t="shared" si="25"/>
        <v>113.09208477839998</v>
      </c>
      <c r="I228" s="12">
        <f t="shared" si="25"/>
        <v>323.12024222399998</v>
      </c>
      <c r="J228" s="6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15.75" customHeight="1">
      <c r="A229" s="6"/>
      <c r="B229" s="9" t="s">
        <v>173</v>
      </c>
      <c r="C229" s="1"/>
      <c r="D229" s="1"/>
      <c r="E229" s="1"/>
      <c r="F229" s="1"/>
      <c r="G229" s="1"/>
      <c r="H229" s="1"/>
      <c r="I229" s="1"/>
      <c r="J229" s="6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15.75" customHeight="1">
      <c r="A230" s="6"/>
      <c r="B230" s="67" t="s">
        <v>113</v>
      </c>
      <c r="C230" s="67" t="s">
        <v>174</v>
      </c>
      <c r="D230" s="67"/>
      <c r="E230" s="96" t="s">
        <v>3</v>
      </c>
      <c r="F230" s="3">
        <v>69.908236481599999</v>
      </c>
      <c r="G230" s="3">
        <f>I230*0.1</f>
        <v>0</v>
      </c>
      <c r="H230" s="3">
        <f>I230*0.9</f>
        <v>0</v>
      </c>
      <c r="I230" s="3">
        <f t="shared" ref="I230:I233" si="26">IF(E230="Yes",F230,IF(E230="no",0))</f>
        <v>0</v>
      </c>
      <c r="J230" s="6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15.75" customHeight="1">
      <c r="A231" s="6"/>
      <c r="B231" s="70" t="s">
        <v>113</v>
      </c>
      <c r="C231" s="70" t="s">
        <v>174</v>
      </c>
      <c r="D231" s="70" t="s">
        <v>175</v>
      </c>
      <c r="E231" s="96" t="s">
        <v>3</v>
      </c>
      <c r="F231" s="3">
        <v>23.335393026000002</v>
      </c>
      <c r="G231" s="3">
        <v>0</v>
      </c>
      <c r="H231" s="3">
        <f t="shared" ref="H231:H232" si="27">I231</f>
        <v>0</v>
      </c>
      <c r="I231" s="3">
        <f t="shared" si="26"/>
        <v>0</v>
      </c>
      <c r="J231" s="6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15.75" customHeight="1">
      <c r="A232" s="6"/>
      <c r="B232" s="70" t="s">
        <v>113</v>
      </c>
      <c r="C232" s="70" t="s">
        <v>174</v>
      </c>
      <c r="D232" s="70" t="s">
        <v>176</v>
      </c>
      <c r="E232" s="96" t="s">
        <v>3</v>
      </c>
      <c r="F232" s="3">
        <v>23.335393026000002</v>
      </c>
      <c r="G232" s="3">
        <v>0</v>
      </c>
      <c r="H232" s="3">
        <f t="shared" si="27"/>
        <v>0</v>
      </c>
      <c r="I232" s="3">
        <f t="shared" si="26"/>
        <v>0</v>
      </c>
      <c r="J232" s="6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15.75" customHeight="1">
      <c r="A233" s="6"/>
      <c r="B233" s="70" t="s">
        <v>113</v>
      </c>
      <c r="C233" s="70" t="s">
        <v>174</v>
      </c>
      <c r="D233" s="70" t="s">
        <v>177</v>
      </c>
      <c r="E233" s="96" t="s">
        <v>3</v>
      </c>
      <c r="F233" s="3">
        <v>23.335393026000002</v>
      </c>
      <c r="G233" s="3">
        <f>I233*0.3</f>
        <v>0</v>
      </c>
      <c r="H233" s="3">
        <f>I233*0.7</f>
        <v>0</v>
      </c>
      <c r="I233" s="3">
        <f t="shared" si="26"/>
        <v>0</v>
      </c>
      <c r="J233" s="6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15.75" customHeight="1">
      <c r="A234" s="6"/>
      <c r="B234" s="1"/>
      <c r="C234" s="1"/>
      <c r="D234" s="1"/>
      <c r="E234" s="1"/>
      <c r="F234" s="1"/>
      <c r="G234" s="12">
        <f t="shared" ref="G234:I234" si="28">SUM(G230:G233)</f>
        <v>0</v>
      </c>
      <c r="H234" s="12">
        <f t="shared" si="28"/>
        <v>0</v>
      </c>
      <c r="I234" s="12">
        <f t="shared" si="28"/>
        <v>0</v>
      </c>
      <c r="J234" s="6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1:3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1:3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1:3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</sheetData>
  <sheetProtection algorithmName="SHA-512" hashValue="43v24sANpaovKIBG0RpB/6SNbQC4AT0PyHhx5q9INm3gJYkttiQZcdOfSr/fzm5cNuu7qnsa13SEDHeNo7QTUA==" saltValue="+rdOPGWa5XUkq9Az1N+41w==" spinCount="100000" sheet="1" objects="1" scenarios="1" selectLockedCells="1"/>
  <mergeCells count="13">
    <mergeCell ref="Z5:AB5"/>
    <mergeCell ref="AE5:AF5"/>
    <mergeCell ref="AH5:AJ5"/>
    <mergeCell ref="V18:V20"/>
    <mergeCell ref="B5:E5"/>
    <mergeCell ref="K5:M5"/>
    <mergeCell ref="R5:T5"/>
    <mergeCell ref="V5:X5"/>
    <mergeCell ref="O5:P5"/>
    <mergeCell ref="P6:P7"/>
    <mergeCell ref="V11:V13"/>
    <mergeCell ref="C12:E12"/>
    <mergeCell ref="V15:V17"/>
  </mergeCells>
  <conditionalFormatting sqref="E7:E11">
    <cfRule type="containsText" dxfId="9" priority="1" operator="containsText" text="Yes">
      <formula>NOT(ISERROR(SEARCH(("Yes"),(E7))))</formula>
    </cfRule>
    <cfRule type="containsText" dxfId="8" priority="2" operator="containsText" text="No">
      <formula>NOT(ISERROR(SEARCH(("No"),(E7))))</formula>
    </cfRule>
  </conditionalFormatting>
  <conditionalFormatting sqref="E16:E26 E29:E42 E45:E94">
    <cfRule type="containsText" dxfId="7" priority="3" operator="containsText" text="Yes">
      <formula>NOT(ISERROR(SEARCH(("Yes"),(E16))))</formula>
    </cfRule>
    <cfRule type="containsText" dxfId="6" priority="4" operator="containsText" text="No">
      <formula>NOT(ISERROR(SEARCH(("No"),(E16))))</formula>
    </cfRule>
  </conditionalFormatting>
  <conditionalFormatting sqref="E97:E227">
    <cfRule type="containsText" dxfId="5" priority="5" operator="containsText" text="Yes">
      <formula>NOT(ISERROR(SEARCH(("Yes"),(E97))))</formula>
    </cfRule>
    <cfRule type="containsText" dxfId="4" priority="6" operator="containsText" text="No">
      <formula>NOT(ISERROR(SEARCH(("No"),(E97))))</formula>
    </cfRule>
  </conditionalFormatting>
  <conditionalFormatting sqref="E230:E233">
    <cfRule type="containsText" dxfId="3" priority="7" operator="containsText" text="Yes">
      <formula>NOT(ISERROR(SEARCH(("Yes"),(E230))))</formula>
    </cfRule>
    <cfRule type="containsText" dxfId="2" priority="8" operator="containsText" text="No">
      <formula>NOT(ISERROR(SEARCH(("No"),(E230))))</formula>
    </cfRule>
  </conditionalFormatting>
  <conditionalFormatting sqref="W8:W9 W15 W18">
    <cfRule type="containsText" dxfId="1" priority="9" operator="containsText" text="Yes">
      <formula>NOT(ISERROR(SEARCH(("Yes"),(W8))))</formula>
    </cfRule>
    <cfRule type="containsText" dxfId="0" priority="10" operator="containsText" text="No">
      <formula>NOT(ISERROR(SEARCH(("No"),(W8))))</formula>
    </cfRule>
  </conditionalFormatting>
  <dataValidations count="1">
    <dataValidation type="list" allowBlank="1" showErrorMessage="1" sqref="W8:W9 E7:E11 W15 W18 E16:E26 E29:E42 E45:E94 E97:E227 E230:E233" xr:uid="{00000000-0002-0000-0000-000000000000}">
      <formula1>$B$2:$B$3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1.19921875" defaultRowHeight="15" customHeight="1"/>
  <cols>
    <col min="1" max="1" width="17.796875" customWidth="1"/>
    <col min="2" max="2" width="13.296875" customWidth="1"/>
    <col min="3" max="3" width="25.796875" customWidth="1"/>
    <col min="4" max="4" width="22.69921875" customWidth="1"/>
    <col min="5" max="5" width="40.19921875" customWidth="1"/>
    <col min="6" max="7" width="19.19921875" customWidth="1"/>
    <col min="8" max="16" width="11.19921875" hidden="1" customWidth="1"/>
    <col min="17" max="18" width="13.796875" customWidth="1"/>
    <col min="19" max="26" width="11.19921875" hidden="1" customWidth="1"/>
  </cols>
  <sheetData>
    <row r="1" spans="1:26" ht="78.599999999999994">
      <c r="A1" s="73"/>
      <c r="B1" s="74" t="s">
        <v>48</v>
      </c>
      <c r="C1" s="74" t="s">
        <v>49</v>
      </c>
      <c r="D1" s="74" t="s">
        <v>50</v>
      </c>
      <c r="E1" s="74" t="s">
        <v>178</v>
      </c>
      <c r="F1" s="74" t="s">
        <v>179</v>
      </c>
      <c r="G1" s="74" t="s">
        <v>180</v>
      </c>
      <c r="H1" s="75"/>
      <c r="I1" s="76"/>
      <c r="J1" s="76"/>
      <c r="K1" s="77"/>
      <c r="L1" s="77"/>
      <c r="M1" s="77"/>
      <c r="N1" s="77"/>
      <c r="O1" s="77"/>
      <c r="P1" s="77"/>
      <c r="Q1" s="77" t="s">
        <v>181</v>
      </c>
      <c r="R1" s="77" t="s">
        <v>182</v>
      </c>
      <c r="S1" s="77"/>
      <c r="T1" s="77"/>
      <c r="U1" s="77"/>
      <c r="V1" s="77"/>
      <c r="W1" s="77"/>
      <c r="X1" s="77"/>
      <c r="Y1" s="77"/>
      <c r="Z1" s="77"/>
    </row>
    <row r="2" spans="1:26" ht="15.6">
      <c r="A2" s="130" t="s">
        <v>16</v>
      </c>
      <c r="B2" s="78" t="s">
        <v>113</v>
      </c>
      <c r="C2" s="79" t="s">
        <v>183</v>
      </c>
      <c r="D2" s="79"/>
      <c r="E2" s="79"/>
      <c r="F2" s="80">
        <v>81.400000000000006</v>
      </c>
      <c r="G2" s="81">
        <v>8.1829999999999998</v>
      </c>
      <c r="H2" s="3"/>
      <c r="I2" s="3" t="s">
        <v>113</v>
      </c>
      <c r="J2" s="3" t="s">
        <v>183</v>
      </c>
      <c r="K2" s="1"/>
      <c r="L2" s="1"/>
      <c r="M2" s="1">
        <v>81.400000000000006</v>
      </c>
      <c r="N2" s="1">
        <v>81.400000000000006</v>
      </c>
      <c r="O2" s="1">
        <v>8.1829999999999998</v>
      </c>
      <c r="P2" s="1">
        <v>2289.7670599999997</v>
      </c>
      <c r="Q2" s="82"/>
      <c r="R2" s="82"/>
      <c r="S2" s="1"/>
      <c r="T2" s="1"/>
      <c r="U2" s="1"/>
      <c r="V2" s="1"/>
      <c r="W2" s="1">
        <v>186.38703868400003</v>
      </c>
      <c r="X2" s="1">
        <v>0</v>
      </c>
      <c r="Y2" s="1">
        <v>0</v>
      </c>
      <c r="Z2" s="1">
        <v>23.996065438113142</v>
      </c>
    </row>
    <row r="3" spans="1:26" ht="15" customHeight="1">
      <c r="A3" s="115"/>
      <c r="B3" s="83" t="s">
        <v>184</v>
      </c>
      <c r="C3" s="84" t="s">
        <v>63</v>
      </c>
      <c r="D3" s="84"/>
      <c r="E3" s="84" t="s">
        <v>185</v>
      </c>
      <c r="F3" s="85">
        <v>45.4</v>
      </c>
      <c r="G3" s="86">
        <v>6.2</v>
      </c>
      <c r="H3" s="3"/>
      <c r="I3" s="3" t="s">
        <v>184</v>
      </c>
      <c r="J3" s="3" t="s">
        <v>63</v>
      </c>
      <c r="K3" s="1"/>
      <c r="L3" s="1" t="s">
        <v>185</v>
      </c>
      <c r="M3" s="1">
        <v>45.4</v>
      </c>
      <c r="N3" s="1">
        <v>45.4</v>
      </c>
      <c r="O3" s="1">
        <v>6.2</v>
      </c>
      <c r="P3" s="1">
        <v>1734.884</v>
      </c>
      <c r="Q3" s="84">
        <v>50</v>
      </c>
      <c r="R3" s="84">
        <v>50</v>
      </c>
      <c r="S3" s="1">
        <v>867.44200000000001</v>
      </c>
      <c r="T3" s="1">
        <v>867.44200000000001</v>
      </c>
      <c r="U3" s="1">
        <v>39.381866800000005</v>
      </c>
      <c r="V3" s="1">
        <v>39.381866800000005</v>
      </c>
      <c r="W3" s="1">
        <v>78.763733600000009</v>
      </c>
      <c r="X3" s="1">
        <v>5.0701479001982648</v>
      </c>
      <c r="Y3" s="1">
        <v>5.0701479001982648</v>
      </c>
      <c r="Z3" s="1">
        <v>10.14029580039653</v>
      </c>
    </row>
    <row r="4" spans="1:26" ht="15" customHeight="1">
      <c r="A4" s="115"/>
      <c r="B4" s="83" t="s">
        <v>186</v>
      </c>
      <c r="C4" s="84" t="s">
        <v>66</v>
      </c>
      <c r="D4" s="84"/>
      <c r="E4" s="84" t="s">
        <v>187</v>
      </c>
      <c r="F4" s="85">
        <v>22.2</v>
      </c>
      <c r="G4" s="86">
        <v>4.1500000000000004</v>
      </c>
      <c r="H4" s="3"/>
      <c r="I4" s="3" t="s">
        <v>186</v>
      </c>
      <c r="J4" s="3" t="s">
        <v>66</v>
      </c>
      <c r="K4" s="1"/>
      <c r="L4" s="1" t="s">
        <v>187</v>
      </c>
      <c r="M4" s="1">
        <v>22.2</v>
      </c>
      <c r="N4" s="1">
        <v>22.2</v>
      </c>
      <c r="O4" s="1">
        <v>4.1500000000000004</v>
      </c>
      <c r="P4" s="1">
        <v>1161.2530000000002</v>
      </c>
      <c r="Q4" s="84">
        <v>80</v>
      </c>
      <c r="R4" s="84">
        <v>20</v>
      </c>
      <c r="S4" s="1">
        <v>1161.2530000000002</v>
      </c>
      <c r="T4" s="1">
        <v>0</v>
      </c>
      <c r="U4" s="1">
        <v>25.7798166</v>
      </c>
      <c r="V4" s="1">
        <v>0</v>
      </c>
      <c r="W4" s="1">
        <v>25.7798166</v>
      </c>
      <c r="X4" s="1">
        <v>3.3189763112495814</v>
      </c>
      <c r="Y4" s="1">
        <v>0</v>
      </c>
      <c r="Z4" s="1">
        <v>3.3189763112495814</v>
      </c>
    </row>
    <row r="5" spans="1:26" ht="15" customHeight="1">
      <c r="A5" s="115"/>
      <c r="B5" s="83" t="s">
        <v>188</v>
      </c>
      <c r="C5" s="84" t="s">
        <v>69</v>
      </c>
      <c r="D5" s="84"/>
      <c r="E5" s="84" t="s">
        <v>189</v>
      </c>
      <c r="F5" s="85">
        <v>4.5999999999999996</v>
      </c>
      <c r="G5" s="86">
        <v>17.97</v>
      </c>
      <c r="H5" s="3"/>
      <c r="I5" s="3" t="s">
        <v>188</v>
      </c>
      <c r="J5" s="3" t="s">
        <v>69</v>
      </c>
      <c r="K5" s="1"/>
      <c r="L5" s="1" t="s">
        <v>190</v>
      </c>
      <c r="M5" s="1">
        <v>4.5999999999999996</v>
      </c>
      <c r="N5" s="1">
        <v>4.5999999999999996</v>
      </c>
      <c r="O5" s="1">
        <v>17.97</v>
      </c>
      <c r="P5" s="1">
        <v>5028.3653999999997</v>
      </c>
      <c r="Q5" s="84">
        <v>80</v>
      </c>
      <c r="R5" s="84">
        <v>20</v>
      </c>
      <c r="S5" s="1">
        <v>5028.3653999999997</v>
      </c>
      <c r="T5" s="1">
        <v>0</v>
      </c>
      <c r="U5" s="1">
        <v>23.130480839999997</v>
      </c>
      <c r="V5" s="1">
        <v>0</v>
      </c>
      <c r="W5" s="1">
        <v>23.130480839999997</v>
      </c>
      <c r="X5" s="1">
        <v>2.9778923243298911</v>
      </c>
      <c r="Y5" s="1">
        <v>0</v>
      </c>
      <c r="Z5" s="1">
        <v>2.9778923243298911</v>
      </c>
    </row>
    <row r="6" spans="1:26" ht="15" customHeight="1">
      <c r="A6" s="115"/>
      <c r="B6" s="83" t="s">
        <v>191</v>
      </c>
      <c r="C6" s="84" t="s">
        <v>63</v>
      </c>
      <c r="D6" s="84"/>
      <c r="E6" s="84" t="s">
        <v>192</v>
      </c>
      <c r="F6" s="85">
        <v>3.5</v>
      </c>
      <c r="G6" s="86">
        <v>16.5</v>
      </c>
      <c r="H6" s="3"/>
      <c r="I6" s="3" t="s">
        <v>191</v>
      </c>
      <c r="J6" s="3" t="s">
        <v>63</v>
      </c>
      <c r="K6" s="1"/>
      <c r="L6" s="1" t="s">
        <v>192</v>
      </c>
      <c r="M6" s="1">
        <v>3.5</v>
      </c>
      <c r="N6" s="1">
        <v>3.5</v>
      </c>
      <c r="O6" s="1">
        <v>16.5</v>
      </c>
      <c r="P6" s="1">
        <v>4617.03</v>
      </c>
      <c r="Q6" s="84">
        <v>50</v>
      </c>
      <c r="R6" s="84">
        <v>50</v>
      </c>
      <c r="S6" s="1">
        <v>2308.5149999999999</v>
      </c>
      <c r="T6" s="1">
        <v>2308.5149999999999</v>
      </c>
      <c r="U6" s="1">
        <v>8.0798024999999996</v>
      </c>
      <c r="V6" s="1">
        <v>8.0798024999999996</v>
      </c>
      <c r="W6" s="1">
        <v>16.159604999999999</v>
      </c>
      <c r="X6" s="1">
        <v>1.04021970028581</v>
      </c>
      <c r="Y6" s="1">
        <v>1.04021970028581</v>
      </c>
      <c r="Z6" s="1">
        <v>2.08043940057162</v>
      </c>
    </row>
    <row r="7" spans="1:26" ht="15" customHeight="1">
      <c r="A7" s="115"/>
      <c r="B7" s="83" t="s">
        <v>193</v>
      </c>
      <c r="C7" s="84" t="s">
        <v>63</v>
      </c>
      <c r="D7" s="84"/>
      <c r="E7" s="84" t="s">
        <v>194</v>
      </c>
      <c r="F7" s="85">
        <v>1.6</v>
      </c>
      <c r="G7" s="86">
        <v>10.98</v>
      </c>
      <c r="H7" s="3"/>
      <c r="I7" s="3" t="s">
        <v>193</v>
      </c>
      <c r="J7" s="3" t="s">
        <v>63</v>
      </c>
      <c r="K7" s="1"/>
      <c r="L7" s="1" t="s">
        <v>194</v>
      </c>
      <c r="M7" s="1">
        <v>1.6</v>
      </c>
      <c r="N7" s="1">
        <v>1.6</v>
      </c>
      <c r="O7" s="1">
        <v>10.98</v>
      </c>
      <c r="P7" s="1">
        <v>3072.4236000000001</v>
      </c>
      <c r="Q7" s="84">
        <v>50</v>
      </c>
      <c r="R7" s="84">
        <v>50</v>
      </c>
      <c r="S7" s="1">
        <v>1536.2118</v>
      </c>
      <c r="T7" s="1">
        <v>1536.2118</v>
      </c>
      <c r="U7" s="1">
        <v>2.4579388799999999</v>
      </c>
      <c r="V7" s="1">
        <v>2.4579388799999999</v>
      </c>
      <c r="W7" s="1">
        <v>4.9158777599999999</v>
      </c>
      <c r="X7" s="1">
        <v>0.31644293843499754</v>
      </c>
      <c r="Y7" s="1">
        <v>0.31644293843499754</v>
      </c>
      <c r="Z7" s="1">
        <v>0.63288587686999509</v>
      </c>
    </row>
    <row r="8" spans="1:26" ht="15" customHeight="1">
      <c r="A8" s="115"/>
      <c r="B8" s="83" t="s">
        <v>195</v>
      </c>
      <c r="C8" s="84" t="s">
        <v>69</v>
      </c>
      <c r="D8" s="84"/>
      <c r="E8" s="84" t="s">
        <v>196</v>
      </c>
      <c r="F8" s="85">
        <v>1.3</v>
      </c>
      <c r="G8" s="86">
        <v>17.97</v>
      </c>
      <c r="H8" s="3"/>
      <c r="I8" s="3" t="s">
        <v>195</v>
      </c>
      <c r="J8" s="3" t="s">
        <v>69</v>
      </c>
      <c r="K8" s="1"/>
      <c r="L8" s="1" t="s">
        <v>196</v>
      </c>
      <c r="M8" s="1">
        <v>1.3</v>
      </c>
      <c r="N8" s="1">
        <v>1.3</v>
      </c>
      <c r="O8" s="1">
        <v>17.97</v>
      </c>
      <c r="P8" s="1">
        <v>5028.3653999999997</v>
      </c>
      <c r="Q8" s="84">
        <v>80</v>
      </c>
      <c r="R8" s="84">
        <v>20</v>
      </c>
      <c r="S8" s="1">
        <v>5028.3653999999997</v>
      </c>
      <c r="T8" s="1">
        <v>0</v>
      </c>
      <c r="U8" s="1">
        <v>6.5368750200000001</v>
      </c>
      <c r="V8" s="1">
        <v>0</v>
      </c>
      <c r="W8" s="1">
        <v>6.5368750200000001</v>
      </c>
      <c r="X8" s="1">
        <v>0.84157826557149118</v>
      </c>
      <c r="Y8" s="1">
        <v>0</v>
      </c>
      <c r="Z8" s="1">
        <v>0.84157826557149118</v>
      </c>
    </row>
    <row r="9" spans="1:26" ht="15" customHeight="1">
      <c r="A9" s="115"/>
      <c r="B9" s="83" t="s">
        <v>197</v>
      </c>
      <c r="C9" s="84" t="s">
        <v>63</v>
      </c>
      <c r="D9" s="84"/>
      <c r="E9" s="84" t="s">
        <v>198</v>
      </c>
      <c r="F9" s="85">
        <v>1.1000000000000001</v>
      </c>
      <c r="G9" s="86">
        <v>18.13</v>
      </c>
      <c r="H9" s="3"/>
      <c r="I9" s="3" t="s">
        <v>197</v>
      </c>
      <c r="J9" s="3" t="s">
        <v>63</v>
      </c>
      <c r="K9" s="1"/>
      <c r="L9" s="1" t="s">
        <v>198</v>
      </c>
      <c r="M9" s="1">
        <v>1.1000000000000001</v>
      </c>
      <c r="N9" s="1">
        <v>1.1000000000000001</v>
      </c>
      <c r="O9" s="1">
        <v>18.13</v>
      </c>
      <c r="P9" s="1">
        <v>5073.1365999999998</v>
      </c>
      <c r="Q9" s="84">
        <v>50</v>
      </c>
      <c r="R9" s="84">
        <v>50</v>
      </c>
      <c r="S9" s="1">
        <v>2536.5682999999999</v>
      </c>
      <c r="T9" s="1">
        <v>2536.5682999999999</v>
      </c>
      <c r="U9" s="1">
        <v>2.7902251300000001</v>
      </c>
      <c r="V9" s="1">
        <v>2.7902251300000001</v>
      </c>
      <c r="W9" s="1">
        <v>5.5804502600000001</v>
      </c>
      <c r="X9" s="1">
        <v>0.35922253649869967</v>
      </c>
      <c r="Y9" s="1">
        <v>0.35922253649869967</v>
      </c>
      <c r="Z9" s="1">
        <v>0.71844507299739935</v>
      </c>
    </row>
    <row r="10" spans="1:26" ht="15" customHeight="1">
      <c r="A10" s="115"/>
      <c r="B10" s="83" t="s">
        <v>199</v>
      </c>
      <c r="C10" s="84" t="s">
        <v>80</v>
      </c>
      <c r="D10" s="84"/>
      <c r="E10" s="84" t="s">
        <v>200</v>
      </c>
      <c r="F10" s="85">
        <v>1</v>
      </c>
      <c r="G10" s="86">
        <v>67.7</v>
      </c>
      <c r="H10" s="3"/>
      <c r="I10" s="3" t="s">
        <v>199</v>
      </c>
      <c r="J10" s="3" t="s">
        <v>80</v>
      </c>
      <c r="K10" s="1"/>
      <c r="L10" s="1" t="s">
        <v>200</v>
      </c>
      <c r="M10" s="1">
        <v>1</v>
      </c>
      <c r="N10" s="1">
        <v>1</v>
      </c>
      <c r="O10" s="1">
        <v>67.7</v>
      </c>
      <c r="P10" s="1">
        <v>18943.814000000002</v>
      </c>
      <c r="Q10" s="84">
        <v>80</v>
      </c>
      <c r="R10" s="84">
        <v>20</v>
      </c>
      <c r="S10" s="1">
        <v>18943.814000000002</v>
      </c>
      <c r="T10" s="1">
        <v>0</v>
      </c>
      <c r="U10" s="1">
        <v>18.943814000000003</v>
      </c>
      <c r="V10" s="1">
        <v>0</v>
      </c>
      <c r="W10" s="1">
        <v>18.943814000000003</v>
      </c>
      <c r="X10" s="1">
        <v>2.4388874011895876</v>
      </c>
      <c r="Y10" s="1">
        <v>0</v>
      </c>
      <c r="Z10" s="1">
        <v>2.4388874011895876</v>
      </c>
    </row>
    <row r="11" spans="1:26" ht="15" customHeight="1">
      <c r="A11" s="115"/>
      <c r="B11" s="83" t="s">
        <v>201</v>
      </c>
      <c r="C11" s="84" t="s">
        <v>83</v>
      </c>
      <c r="D11" s="84"/>
      <c r="E11" s="84" t="s">
        <v>202</v>
      </c>
      <c r="F11" s="85">
        <v>0.7</v>
      </c>
      <c r="G11" s="86">
        <v>33.909999999999997</v>
      </c>
      <c r="H11" s="3"/>
      <c r="I11" s="3" t="s">
        <v>201</v>
      </c>
      <c r="J11" s="3" t="s">
        <v>83</v>
      </c>
      <c r="K11" s="1"/>
      <c r="L11" s="1" t="s">
        <v>202</v>
      </c>
      <c r="M11" s="1">
        <v>0.7</v>
      </c>
      <c r="N11" s="1">
        <v>0.7</v>
      </c>
      <c r="O11" s="1">
        <v>33.909999999999997</v>
      </c>
      <c r="P11" s="1">
        <v>9488.6961999999985</v>
      </c>
      <c r="Q11" s="84">
        <v>80</v>
      </c>
      <c r="R11" s="84">
        <v>20</v>
      </c>
      <c r="S11" s="1">
        <v>9488.6961999999985</v>
      </c>
      <c r="T11" s="1">
        <v>0</v>
      </c>
      <c r="U11" s="1">
        <v>6.642087339999998</v>
      </c>
      <c r="V11" s="1">
        <v>0</v>
      </c>
      <c r="W11" s="1">
        <v>6.642087339999998</v>
      </c>
      <c r="X11" s="1">
        <v>0.85512363725313467</v>
      </c>
      <c r="Y11" s="1">
        <v>0</v>
      </c>
      <c r="Z11" s="1">
        <v>0.85512363725313467</v>
      </c>
    </row>
    <row r="12" spans="1:26" ht="15" customHeight="1">
      <c r="A12" s="116"/>
      <c r="B12" s="83" t="s">
        <v>203</v>
      </c>
      <c r="C12" s="84" t="s">
        <v>86</v>
      </c>
      <c r="D12" s="84"/>
      <c r="E12" s="84" t="s">
        <v>203</v>
      </c>
      <c r="F12" s="85">
        <v>0</v>
      </c>
      <c r="G12" s="87">
        <v>8.19</v>
      </c>
      <c r="H12" s="3"/>
      <c r="I12" s="3" t="s">
        <v>203</v>
      </c>
      <c r="J12" s="3" t="s">
        <v>86</v>
      </c>
      <c r="K12" s="1"/>
      <c r="L12" s="1"/>
      <c r="M12" s="1">
        <v>0</v>
      </c>
      <c r="N12" s="1">
        <v>0</v>
      </c>
      <c r="O12" s="1">
        <v>8.19</v>
      </c>
      <c r="P12" s="1">
        <v>2291.7257999999997</v>
      </c>
      <c r="Q12" s="84">
        <v>80</v>
      </c>
      <c r="R12" s="84">
        <v>20</v>
      </c>
      <c r="S12" s="1">
        <v>2291.7257999999997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</row>
    <row r="13" spans="1:26" ht="15.6">
      <c r="A13" s="8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>
      <c r="A14" s="131" t="s">
        <v>22</v>
      </c>
      <c r="B14" s="78" t="s">
        <v>113</v>
      </c>
      <c r="C14" s="79"/>
      <c r="D14" s="79"/>
      <c r="E14" s="79"/>
      <c r="F14" s="80">
        <v>81.400000000000006</v>
      </c>
      <c r="G14" s="81">
        <v>5.1150000000000002</v>
      </c>
      <c r="H14" s="3"/>
      <c r="I14" s="3" t="s">
        <v>113</v>
      </c>
      <c r="J14" s="3"/>
      <c r="K14" s="1"/>
      <c r="L14" s="1"/>
      <c r="M14" s="1">
        <v>81.400000000000006</v>
      </c>
      <c r="N14" s="1">
        <v>77.33</v>
      </c>
      <c r="O14" s="1">
        <v>5.1150000000000002</v>
      </c>
      <c r="P14" s="1">
        <v>1431.2792999999999</v>
      </c>
      <c r="Q14" s="82"/>
      <c r="R14" s="82"/>
      <c r="S14" s="1">
        <v>0</v>
      </c>
      <c r="T14" s="1">
        <v>0</v>
      </c>
      <c r="U14" s="1">
        <v>0</v>
      </c>
      <c r="V14" s="1">
        <v>0</v>
      </c>
      <c r="W14" s="1">
        <v>116.50613502000002</v>
      </c>
      <c r="X14" s="1">
        <v>0</v>
      </c>
      <c r="Y14" s="1">
        <v>0</v>
      </c>
      <c r="Z14" s="1">
        <v>14.999373666864074</v>
      </c>
    </row>
    <row r="15" spans="1:26" ht="15" customHeight="1">
      <c r="A15" s="115"/>
      <c r="B15" s="83" t="s">
        <v>184</v>
      </c>
      <c r="C15" s="84" t="s">
        <v>94</v>
      </c>
      <c r="D15" s="84" t="s">
        <v>95</v>
      </c>
      <c r="E15" s="84" t="s">
        <v>204</v>
      </c>
      <c r="F15" s="85">
        <v>30.4</v>
      </c>
      <c r="G15" s="86">
        <v>3.06</v>
      </c>
      <c r="H15" s="3"/>
      <c r="I15" s="3" t="s">
        <v>184</v>
      </c>
      <c r="J15" s="3" t="s">
        <v>94</v>
      </c>
      <c r="K15" s="1" t="s">
        <v>95</v>
      </c>
      <c r="L15" s="1" t="s">
        <v>204</v>
      </c>
      <c r="M15" s="1">
        <v>30.4</v>
      </c>
      <c r="N15" s="1">
        <v>28.88</v>
      </c>
      <c r="O15" s="1">
        <v>3.06</v>
      </c>
      <c r="P15" s="1">
        <v>856.24919999999997</v>
      </c>
      <c r="Q15" s="84">
        <v>50</v>
      </c>
      <c r="R15" s="84">
        <v>50</v>
      </c>
      <c r="S15" s="1">
        <v>428.12459999999999</v>
      </c>
      <c r="T15" s="1">
        <v>428.12459999999999</v>
      </c>
      <c r="U15" s="1">
        <v>12.364238448</v>
      </c>
      <c r="V15" s="1">
        <v>12.364238448</v>
      </c>
      <c r="W15" s="1">
        <v>26.02997568</v>
      </c>
      <c r="X15" s="1">
        <v>1.5918117321111309</v>
      </c>
      <c r="Y15" s="1">
        <v>1.5918117321111309</v>
      </c>
      <c r="Z15" s="1">
        <v>3.3511825939181707</v>
      </c>
    </row>
    <row r="16" spans="1:26" ht="15" customHeight="1">
      <c r="A16" s="115"/>
      <c r="B16" s="83" t="s">
        <v>184</v>
      </c>
      <c r="C16" s="84" t="s">
        <v>94</v>
      </c>
      <c r="D16" s="84" t="s">
        <v>96</v>
      </c>
      <c r="E16" s="84" t="s">
        <v>204</v>
      </c>
      <c r="F16" s="85">
        <v>15</v>
      </c>
      <c r="G16" s="86">
        <v>7.73</v>
      </c>
      <c r="H16" s="3"/>
      <c r="I16" s="3" t="s">
        <v>184</v>
      </c>
      <c r="J16" s="3" t="s">
        <v>94</v>
      </c>
      <c r="K16" s="1" t="s">
        <v>96</v>
      </c>
      <c r="L16" s="1" t="s">
        <v>204</v>
      </c>
      <c r="M16" s="1">
        <v>15</v>
      </c>
      <c r="N16" s="1">
        <v>14.25</v>
      </c>
      <c r="O16" s="1">
        <v>7.73</v>
      </c>
      <c r="P16" s="1">
        <v>2163.0086000000001</v>
      </c>
      <c r="Q16" s="84">
        <v>0</v>
      </c>
      <c r="R16" s="84">
        <v>100</v>
      </c>
      <c r="S16" s="1">
        <v>0</v>
      </c>
      <c r="T16" s="1">
        <v>2163.0086000000001</v>
      </c>
      <c r="U16" s="1">
        <v>0</v>
      </c>
      <c r="V16" s="1">
        <v>30.82287255</v>
      </c>
      <c r="W16" s="1">
        <v>32.445129000000001</v>
      </c>
      <c r="X16" s="1">
        <v>0</v>
      </c>
      <c r="Y16" s="1">
        <v>3.9682355163890106</v>
      </c>
      <c r="Z16" s="1">
        <v>4.1770900172515901</v>
      </c>
    </row>
    <row r="17" spans="1:26" ht="15" customHeight="1">
      <c r="A17" s="115"/>
      <c r="B17" s="83" t="s">
        <v>186</v>
      </c>
      <c r="C17" s="84" t="s">
        <v>94</v>
      </c>
      <c r="D17" s="84" t="s">
        <v>98</v>
      </c>
      <c r="E17" s="84" t="s">
        <v>205</v>
      </c>
      <c r="F17" s="85">
        <v>16.649999999999999</v>
      </c>
      <c r="G17" s="86">
        <v>6.22</v>
      </c>
      <c r="H17" s="3"/>
      <c r="I17" s="3" t="s">
        <v>186</v>
      </c>
      <c r="J17" s="3" t="s">
        <v>94</v>
      </c>
      <c r="K17" s="1" t="s">
        <v>98</v>
      </c>
      <c r="L17" s="1" t="s">
        <v>205</v>
      </c>
      <c r="M17" s="1">
        <v>16.649999999999999</v>
      </c>
      <c r="N17" s="1">
        <v>15.817499999999997</v>
      </c>
      <c r="O17" s="1">
        <v>6.22</v>
      </c>
      <c r="P17" s="1">
        <v>1740.4803999999999</v>
      </c>
      <c r="Q17" s="84">
        <v>0</v>
      </c>
      <c r="R17" s="84">
        <v>100</v>
      </c>
      <c r="S17" s="1">
        <v>0</v>
      </c>
      <c r="T17" s="1">
        <v>1740.4803999999997</v>
      </c>
      <c r="U17" s="1">
        <v>0</v>
      </c>
      <c r="V17" s="1">
        <v>27.530048726999993</v>
      </c>
      <c r="W17" s="1">
        <v>28.978998659999998</v>
      </c>
      <c r="X17" s="1">
        <v>0</v>
      </c>
      <c r="Y17" s="1">
        <v>3.5443068114169467</v>
      </c>
      <c r="Z17" s="1">
        <v>3.7308492751757343</v>
      </c>
    </row>
    <row r="18" spans="1:26" ht="15" customHeight="1">
      <c r="A18" s="115"/>
      <c r="B18" s="83" t="s">
        <v>186</v>
      </c>
      <c r="C18" s="84" t="s">
        <v>94</v>
      </c>
      <c r="D18" s="84" t="s">
        <v>99</v>
      </c>
      <c r="E18" s="84" t="s">
        <v>205</v>
      </c>
      <c r="F18" s="85">
        <v>5.55</v>
      </c>
      <c r="G18" s="86">
        <v>5.85</v>
      </c>
      <c r="H18" s="3"/>
      <c r="I18" s="3" t="s">
        <v>186</v>
      </c>
      <c r="J18" s="3" t="s">
        <v>94</v>
      </c>
      <c r="K18" s="1" t="s">
        <v>99</v>
      </c>
      <c r="L18" s="1" t="s">
        <v>205</v>
      </c>
      <c r="M18" s="1">
        <v>5.55</v>
      </c>
      <c r="N18" s="1">
        <v>5.2725</v>
      </c>
      <c r="O18" s="1">
        <v>5.85</v>
      </c>
      <c r="P18" s="1">
        <v>1636.9469999999999</v>
      </c>
      <c r="Q18" s="84">
        <v>0</v>
      </c>
      <c r="R18" s="84">
        <v>100</v>
      </c>
      <c r="S18" s="1">
        <v>0</v>
      </c>
      <c r="T18" s="1">
        <v>1636.9469999999999</v>
      </c>
      <c r="U18" s="1">
        <v>0</v>
      </c>
      <c r="V18" s="1">
        <v>8.6308030574999997</v>
      </c>
      <c r="W18" s="1">
        <v>9.085055849999998</v>
      </c>
      <c r="X18" s="1">
        <v>0</v>
      </c>
      <c r="Y18" s="1">
        <v>1.1111572801065994</v>
      </c>
      <c r="Z18" s="1">
        <v>1.1696392422174728</v>
      </c>
    </row>
    <row r="19" spans="1:26" ht="15" customHeight="1">
      <c r="A19" s="115"/>
      <c r="B19" s="83" t="s">
        <v>188</v>
      </c>
      <c r="C19" s="84" t="s">
        <v>94</v>
      </c>
      <c r="D19" s="84" t="s">
        <v>98</v>
      </c>
      <c r="E19" s="84" t="s">
        <v>204</v>
      </c>
      <c r="F19" s="85">
        <v>3.16</v>
      </c>
      <c r="G19" s="86">
        <v>5.37</v>
      </c>
      <c r="H19" s="3"/>
      <c r="I19" s="3" t="s">
        <v>188</v>
      </c>
      <c r="J19" s="3" t="s">
        <v>94</v>
      </c>
      <c r="K19" s="1" t="s">
        <v>98</v>
      </c>
      <c r="L19" s="1" t="s">
        <v>204</v>
      </c>
      <c r="M19" s="1">
        <v>3.16</v>
      </c>
      <c r="N19" s="1">
        <v>3.0019999999999998</v>
      </c>
      <c r="O19" s="1">
        <v>5.37</v>
      </c>
      <c r="P19" s="1">
        <v>1502.6333999999999</v>
      </c>
      <c r="Q19" s="84">
        <v>0</v>
      </c>
      <c r="R19" s="84">
        <v>100</v>
      </c>
      <c r="S19" s="1">
        <v>0</v>
      </c>
      <c r="T19" s="1">
        <v>1502.6333999999999</v>
      </c>
      <c r="U19" s="1">
        <v>0</v>
      </c>
      <c r="V19" s="1">
        <v>4.5109054667999988</v>
      </c>
      <c r="W19" s="1">
        <v>4.7483215440000004</v>
      </c>
      <c r="X19" s="1">
        <v>0</v>
      </c>
      <c r="Y19" s="1">
        <v>0.58074844437005935</v>
      </c>
      <c r="Z19" s="1">
        <v>0.61131415196848371</v>
      </c>
    </row>
    <row r="20" spans="1:26" ht="15" customHeight="1">
      <c r="A20" s="115"/>
      <c r="B20" s="83" t="s">
        <v>188</v>
      </c>
      <c r="C20" s="84" t="s">
        <v>94</v>
      </c>
      <c r="D20" s="84" t="s">
        <v>99</v>
      </c>
      <c r="E20" s="84" t="s">
        <v>204</v>
      </c>
      <c r="F20" s="85">
        <v>1.44</v>
      </c>
      <c r="G20" s="86">
        <v>5.13</v>
      </c>
      <c r="H20" s="3"/>
      <c r="I20" s="3" t="s">
        <v>188</v>
      </c>
      <c r="J20" s="3" t="s">
        <v>94</v>
      </c>
      <c r="K20" s="1" t="s">
        <v>99</v>
      </c>
      <c r="L20" s="1" t="s">
        <v>204</v>
      </c>
      <c r="M20" s="1">
        <v>1.44</v>
      </c>
      <c r="N20" s="1">
        <v>1.3679999999999999</v>
      </c>
      <c r="O20" s="1">
        <v>5.13</v>
      </c>
      <c r="P20" s="1">
        <v>1435.4766</v>
      </c>
      <c r="Q20" s="84">
        <v>0</v>
      </c>
      <c r="R20" s="84">
        <v>100</v>
      </c>
      <c r="S20" s="1">
        <v>0</v>
      </c>
      <c r="T20" s="1">
        <v>1435.4766</v>
      </c>
      <c r="U20" s="1">
        <v>0</v>
      </c>
      <c r="V20" s="1">
        <v>1.9637319888</v>
      </c>
      <c r="W20" s="1">
        <v>2.067086304</v>
      </c>
      <c r="X20" s="1">
        <v>0</v>
      </c>
      <c r="Y20" s="1">
        <v>0.25281715745294436</v>
      </c>
      <c r="Z20" s="1">
        <v>0.26612332363467828</v>
      </c>
    </row>
    <row r="21" spans="1:26" ht="15" customHeight="1">
      <c r="A21" s="115"/>
      <c r="B21" s="83" t="s">
        <v>191</v>
      </c>
      <c r="C21" s="84" t="s">
        <v>94</v>
      </c>
      <c r="D21" s="84" t="s">
        <v>95</v>
      </c>
      <c r="E21" s="84" t="s">
        <v>204</v>
      </c>
      <c r="F21" s="85">
        <v>3.15</v>
      </c>
      <c r="G21" s="86">
        <v>3.06</v>
      </c>
      <c r="H21" s="3"/>
      <c r="I21" s="3" t="s">
        <v>191</v>
      </c>
      <c r="J21" s="3" t="s">
        <v>94</v>
      </c>
      <c r="K21" s="1" t="s">
        <v>95</v>
      </c>
      <c r="L21" s="1" t="s">
        <v>204</v>
      </c>
      <c r="M21" s="1">
        <v>3.15</v>
      </c>
      <c r="N21" s="1">
        <v>2.9924999999999997</v>
      </c>
      <c r="O21" s="1">
        <v>3.06</v>
      </c>
      <c r="P21" s="1">
        <v>856.24919999999997</v>
      </c>
      <c r="Q21" s="84">
        <v>50</v>
      </c>
      <c r="R21" s="84">
        <v>50</v>
      </c>
      <c r="S21" s="1">
        <v>428.12459999999999</v>
      </c>
      <c r="T21" s="1">
        <v>428.12459999999999</v>
      </c>
      <c r="U21" s="1">
        <v>1.2811628655</v>
      </c>
      <c r="V21" s="1">
        <v>1.2811628655</v>
      </c>
      <c r="W21" s="1">
        <v>2.6971849799999994</v>
      </c>
      <c r="X21" s="1">
        <v>0.16494101829440999</v>
      </c>
      <c r="Y21" s="1">
        <v>0.16494101829440999</v>
      </c>
      <c r="Z21" s="1">
        <v>0.34724424904086298</v>
      </c>
    </row>
    <row r="22" spans="1:26" ht="15" customHeight="1">
      <c r="A22" s="115"/>
      <c r="B22" s="83" t="s">
        <v>191</v>
      </c>
      <c r="C22" s="84" t="s">
        <v>94</v>
      </c>
      <c r="D22" s="84" t="s">
        <v>96</v>
      </c>
      <c r="E22" s="84" t="s">
        <v>204</v>
      </c>
      <c r="F22" s="85">
        <v>0.35</v>
      </c>
      <c r="G22" s="86">
        <v>7.73</v>
      </c>
      <c r="H22" s="3"/>
      <c r="I22" s="3" t="s">
        <v>191</v>
      </c>
      <c r="J22" s="3" t="s">
        <v>94</v>
      </c>
      <c r="K22" s="1" t="s">
        <v>96</v>
      </c>
      <c r="L22" s="1" t="s">
        <v>204</v>
      </c>
      <c r="M22" s="1">
        <v>0.35</v>
      </c>
      <c r="N22" s="1">
        <v>0.33249999999999996</v>
      </c>
      <c r="O22" s="1">
        <v>7.73</v>
      </c>
      <c r="P22" s="1">
        <v>2163.0086000000001</v>
      </c>
      <c r="Q22" s="84">
        <v>0</v>
      </c>
      <c r="R22" s="84">
        <v>100</v>
      </c>
      <c r="S22" s="1">
        <v>0</v>
      </c>
      <c r="T22" s="1">
        <v>2163.0086000000001</v>
      </c>
      <c r="U22" s="1">
        <v>0</v>
      </c>
      <c r="V22" s="1">
        <v>0.71920035949999983</v>
      </c>
      <c r="W22" s="1">
        <v>0.75705301000000003</v>
      </c>
      <c r="X22" s="1">
        <v>0</v>
      </c>
      <c r="Y22" s="1">
        <v>9.2592162049076887E-2</v>
      </c>
      <c r="Z22" s="1">
        <v>9.7465433735870438E-2</v>
      </c>
    </row>
    <row r="23" spans="1:26" ht="15" customHeight="1">
      <c r="A23" s="115"/>
      <c r="B23" s="83" t="s">
        <v>193</v>
      </c>
      <c r="C23" s="84" t="s">
        <v>94</v>
      </c>
      <c r="D23" s="84" t="s">
        <v>206</v>
      </c>
      <c r="E23" s="84" t="s">
        <v>204</v>
      </c>
      <c r="F23" s="85">
        <v>1.6</v>
      </c>
      <c r="G23" s="86">
        <v>7.73</v>
      </c>
      <c r="H23" s="3"/>
      <c r="I23" s="3" t="s">
        <v>193</v>
      </c>
      <c r="J23" s="3" t="s">
        <v>94</v>
      </c>
      <c r="K23" s="1" t="s">
        <v>206</v>
      </c>
      <c r="L23" s="1" t="s">
        <v>204</v>
      </c>
      <c r="M23" s="1">
        <v>1.6</v>
      </c>
      <c r="N23" s="1">
        <v>1.52</v>
      </c>
      <c r="O23" s="1">
        <v>7.73</v>
      </c>
      <c r="P23" s="1">
        <v>2163.0086000000001</v>
      </c>
      <c r="Q23" s="84">
        <v>0</v>
      </c>
      <c r="R23" s="84">
        <v>100</v>
      </c>
      <c r="S23" s="1">
        <v>0</v>
      </c>
      <c r="T23" s="1">
        <v>2163.0086000000001</v>
      </c>
      <c r="U23" s="1">
        <v>0</v>
      </c>
      <c r="V23" s="1">
        <v>3.2877730719999998</v>
      </c>
      <c r="W23" s="1">
        <v>3.4608137600000006</v>
      </c>
      <c r="X23" s="1">
        <v>0</v>
      </c>
      <c r="Y23" s="1">
        <v>0.42327845508149436</v>
      </c>
      <c r="Z23" s="1">
        <v>0.44555626850683638</v>
      </c>
    </row>
    <row r="24" spans="1:26" ht="15" customHeight="1">
      <c r="A24" s="115"/>
      <c r="B24" s="83" t="s">
        <v>195</v>
      </c>
      <c r="C24" s="84" t="s">
        <v>94</v>
      </c>
      <c r="D24" s="84" t="s">
        <v>98</v>
      </c>
      <c r="E24" s="84" t="s">
        <v>204</v>
      </c>
      <c r="F24" s="85">
        <v>1</v>
      </c>
      <c r="G24" s="87">
        <v>5.37</v>
      </c>
      <c r="H24" s="3"/>
      <c r="I24" s="3" t="s">
        <v>195</v>
      </c>
      <c r="J24" s="3" t="s">
        <v>94</v>
      </c>
      <c r="K24" s="1" t="s">
        <v>98</v>
      </c>
      <c r="L24" s="1" t="s">
        <v>204</v>
      </c>
      <c r="M24" s="1">
        <v>1</v>
      </c>
      <c r="N24" s="1">
        <v>1</v>
      </c>
      <c r="O24" s="1">
        <v>5.37</v>
      </c>
      <c r="P24" s="1">
        <v>1502.6333999999999</v>
      </c>
      <c r="Q24" s="84">
        <v>0</v>
      </c>
      <c r="R24" s="84">
        <v>100</v>
      </c>
      <c r="S24" s="1">
        <v>0</v>
      </c>
      <c r="T24" s="1">
        <v>1502.6333999999999</v>
      </c>
      <c r="U24" s="1">
        <v>0</v>
      </c>
      <c r="V24" s="1">
        <v>1.5026333999999999</v>
      </c>
      <c r="W24" s="1">
        <v>1.5026333999999999</v>
      </c>
      <c r="X24" s="1">
        <v>0</v>
      </c>
      <c r="Y24" s="1">
        <v>0.19345384555964673</v>
      </c>
      <c r="Z24" s="1">
        <v>0.19345384555964673</v>
      </c>
    </row>
    <row r="25" spans="1:26" ht="15" customHeight="1">
      <c r="A25" s="115"/>
      <c r="B25" s="83" t="s">
        <v>195</v>
      </c>
      <c r="C25" s="84" t="s">
        <v>94</v>
      </c>
      <c r="D25" s="84" t="s">
        <v>99</v>
      </c>
      <c r="E25" s="84" t="s">
        <v>204</v>
      </c>
      <c r="F25" s="85">
        <v>0.3</v>
      </c>
      <c r="G25" s="86">
        <v>5.13</v>
      </c>
      <c r="H25" s="1"/>
      <c r="I25" s="1" t="s">
        <v>195</v>
      </c>
      <c r="J25" s="1" t="s">
        <v>94</v>
      </c>
      <c r="K25" s="1" t="s">
        <v>99</v>
      </c>
      <c r="L25" s="1" t="s">
        <v>204</v>
      </c>
      <c r="M25" s="1">
        <v>0.3</v>
      </c>
      <c r="N25" s="1">
        <v>0.24</v>
      </c>
      <c r="O25" s="1">
        <v>5.13</v>
      </c>
      <c r="P25" s="1">
        <v>1435.4766</v>
      </c>
      <c r="Q25" s="84">
        <v>0</v>
      </c>
      <c r="R25" s="84">
        <v>100</v>
      </c>
      <c r="S25" s="1">
        <v>0</v>
      </c>
      <c r="T25" s="1">
        <v>1435.4766</v>
      </c>
      <c r="U25" s="1">
        <v>0</v>
      </c>
      <c r="V25" s="1">
        <v>0.34451438399999995</v>
      </c>
      <c r="W25" s="1">
        <v>0.43064297999999995</v>
      </c>
      <c r="X25" s="1">
        <v>0</v>
      </c>
      <c r="Y25" s="1">
        <v>4.4353887272446373E-2</v>
      </c>
      <c r="Z25" s="1">
        <v>5.5442359090557961E-2</v>
      </c>
    </row>
    <row r="26" spans="1:26" ht="15" customHeight="1">
      <c r="A26" s="115"/>
      <c r="B26" s="83" t="s">
        <v>197</v>
      </c>
      <c r="C26" s="84" t="s">
        <v>94</v>
      </c>
      <c r="D26" s="84"/>
      <c r="E26" s="84"/>
      <c r="F26" s="85">
        <v>1.1000000000000001</v>
      </c>
      <c r="G26" s="86">
        <v>5.09</v>
      </c>
      <c r="H26" s="1"/>
      <c r="I26" s="1" t="s">
        <v>197</v>
      </c>
      <c r="J26" s="1" t="s">
        <v>94</v>
      </c>
      <c r="K26" s="1"/>
      <c r="L26" s="1"/>
      <c r="M26" s="1">
        <v>1.1000000000000001</v>
      </c>
      <c r="N26" s="1">
        <v>1.0449999999999999</v>
      </c>
      <c r="O26" s="1">
        <v>5.09</v>
      </c>
      <c r="P26" s="1">
        <v>1424.2837999999999</v>
      </c>
      <c r="Q26" s="84">
        <v>50</v>
      </c>
      <c r="R26" s="84">
        <v>50</v>
      </c>
      <c r="S26" s="1">
        <v>712.14190000000008</v>
      </c>
      <c r="T26" s="1">
        <v>712.14190000000008</v>
      </c>
      <c r="U26" s="1">
        <v>0.74418828550000005</v>
      </c>
      <c r="V26" s="1">
        <v>0.74418828550000005</v>
      </c>
      <c r="W26" s="1">
        <v>1.5667121799999999</v>
      </c>
      <c r="X26" s="1">
        <v>9.5809187823467312E-2</v>
      </c>
      <c r="Y26" s="1">
        <v>9.5809187823467312E-2</v>
      </c>
      <c r="Z26" s="1">
        <v>0.20170355331256273</v>
      </c>
    </row>
    <row r="27" spans="1:26" ht="15" customHeight="1">
      <c r="A27" s="116"/>
      <c r="B27" s="83" t="s">
        <v>207</v>
      </c>
      <c r="C27" s="84" t="s">
        <v>94</v>
      </c>
      <c r="D27" s="84" t="s">
        <v>108</v>
      </c>
      <c r="E27" s="84" t="s">
        <v>205</v>
      </c>
      <c r="F27" s="85">
        <v>1.7</v>
      </c>
      <c r="G27" s="86">
        <v>5.66</v>
      </c>
      <c r="H27" s="1"/>
      <c r="I27" s="1" t="s">
        <v>207</v>
      </c>
      <c r="J27" s="1" t="s">
        <v>94</v>
      </c>
      <c r="K27" s="1" t="s">
        <v>108</v>
      </c>
      <c r="L27" s="1" t="s">
        <v>205</v>
      </c>
      <c r="M27" s="1">
        <v>1.7</v>
      </c>
      <c r="N27" s="1">
        <v>1.615</v>
      </c>
      <c r="O27" s="1">
        <v>5.66</v>
      </c>
      <c r="P27" s="1">
        <v>1583.7811999999999</v>
      </c>
      <c r="Q27" s="84">
        <v>0</v>
      </c>
      <c r="R27" s="84">
        <v>100</v>
      </c>
      <c r="S27" s="1">
        <v>0</v>
      </c>
      <c r="T27" s="1">
        <v>1583.7811999999999</v>
      </c>
      <c r="U27" s="1">
        <v>0</v>
      </c>
      <c r="V27" s="1">
        <v>2.5578066380000002</v>
      </c>
      <c r="W27" s="1">
        <v>2.6924280399999998</v>
      </c>
      <c r="X27" s="1">
        <v>0</v>
      </c>
      <c r="Y27" s="1">
        <v>0.32930023405515357</v>
      </c>
      <c r="Z27" s="1">
        <v>0.34663182532121428</v>
      </c>
    </row>
    <row r="28" spans="1:26" ht="15.75" customHeight="1">
      <c r="A28" s="8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8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31" t="s">
        <v>27</v>
      </c>
      <c r="B30" s="78" t="s">
        <v>113</v>
      </c>
      <c r="C30" s="79"/>
      <c r="D30" s="79"/>
      <c r="E30" s="79"/>
      <c r="F30" s="80">
        <v>81.400000000000006</v>
      </c>
      <c r="G30" s="81">
        <v>3.5465</v>
      </c>
      <c r="H30" s="1"/>
      <c r="I30" s="1" t="s">
        <v>113</v>
      </c>
      <c r="J30" s="1" t="s">
        <v>208</v>
      </c>
      <c r="K30" s="1"/>
      <c r="L30" s="1"/>
      <c r="M30" s="1">
        <v>81.400000000000006</v>
      </c>
      <c r="N30" s="1">
        <v>73.463499999999996</v>
      </c>
      <c r="O30" s="1">
        <v>3.5465</v>
      </c>
      <c r="P30" s="1">
        <v>992.38162999999997</v>
      </c>
      <c r="Q30" s="82"/>
      <c r="R30" s="82"/>
      <c r="S30" s="1">
        <v>0</v>
      </c>
      <c r="T30" s="1">
        <v>0</v>
      </c>
      <c r="U30" s="1">
        <v>0</v>
      </c>
      <c r="V30" s="1">
        <v>0</v>
      </c>
      <c r="W30" s="1">
        <v>80.77986468200001</v>
      </c>
      <c r="X30" s="1">
        <v>0</v>
      </c>
      <c r="Y30" s="1">
        <v>0</v>
      </c>
      <c r="Z30" s="1">
        <v>10.399858985246031</v>
      </c>
    </row>
    <row r="31" spans="1:26" ht="15" customHeight="1">
      <c r="A31" s="115"/>
      <c r="B31" s="83" t="s">
        <v>184</v>
      </c>
      <c r="C31" s="84" t="s">
        <v>121</v>
      </c>
      <c r="D31" s="84"/>
      <c r="E31" s="84" t="s">
        <v>209</v>
      </c>
      <c r="F31" s="85">
        <v>9.5</v>
      </c>
      <c r="G31" s="86">
        <v>0.39</v>
      </c>
      <c r="H31" s="1"/>
      <c r="I31" s="1" t="s">
        <v>184</v>
      </c>
      <c r="J31" s="1" t="s">
        <v>121</v>
      </c>
      <c r="K31" s="1"/>
      <c r="L31" s="1" t="s">
        <v>209</v>
      </c>
      <c r="M31" s="1">
        <v>9.5</v>
      </c>
      <c r="N31" s="1">
        <v>8.5737500000000004</v>
      </c>
      <c r="O31" s="1">
        <v>0.39</v>
      </c>
      <c r="P31" s="1">
        <v>109.1298</v>
      </c>
      <c r="Q31" s="84">
        <v>0</v>
      </c>
      <c r="R31" s="84">
        <v>100</v>
      </c>
      <c r="S31" s="1">
        <v>0</v>
      </c>
      <c r="T31" s="1">
        <v>109.12979999999999</v>
      </c>
      <c r="U31" s="1">
        <v>0</v>
      </c>
      <c r="V31" s="1">
        <v>0.93565162275000013</v>
      </c>
      <c r="W31" s="1">
        <v>1.0367331</v>
      </c>
      <c r="X31" s="1">
        <v>0</v>
      </c>
      <c r="Y31" s="1">
        <v>0.12045879222777249</v>
      </c>
      <c r="Z31" s="1">
        <v>0.13347234595875065</v>
      </c>
    </row>
    <row r="32" spans="1:26" ht="15" customHeight="1">
      <c r="A32" s="115"/>
      <c r="B32" s="83" t="s">
        <v>186</v>
      </c>
      <c r="C32" s="84" t="s">
        <v>121</v>
      </c>
      <c r="D32" s="84"/>
      <c r="E32" s="84" t="s">
        <v>209</v>
      </c>
      <c r="F32" s="85">
        <v>6.78</v>
      </c>
      <c r="G32" s="86">
        <v>0.39</v>
      </c>
      <c r="H32" s="1"/>
      <c r="I32" s="1" t="s">
        <v>186</v>
      </c>
      <c r="J32" s="1" t="s">
        <v>121</v>
      </c>
      <c r="K32" s="1"/>
      <c r="L32" s="1" t="s">
        <v>209</v>
      </c>
      <c r="M32" s="1">
        <v>6.78</v>
      </c>
      <c r="N32" s="1">
        <v>6.1189499999999999</v>
      </c>
      <c r="O32" s="1">
        <v>0.39</v>
      </c>
      <c r="P32" s="1">
        <v>109.1298</v>
      </c>
      <c r="Q32" s="84">
        <v>0</v>
      </c>
      <c r="R32" s="84">
        <v>100</v>
      </c>
      <c r="S32" s="1">
        <v>0</v>
      </c>
      <c r="T32" s="1">
        <v>109.12979999999999</v>
      </c>
      <c r="U32" s="1">
        <v>0</v>
      </c>
      <c r="V32" s="1">
        <v>0.66775978970999994</v>
      </c>
      <c r="W32" s="1">
        <v>0.73990004399999998</v>
      </c>
      <c r="X32" s="1">
        <v>0</v>
      </c>
      <c r="Y32" s="1">
        <v>8.5969538032031306E-2</v>
      </c>
      <c r="Z32" s="1">
        <v>9.5257105852666266E-2</v>
      </c>
    </row>
    <row r="33" spans="1:26" ht="15" customHeight="1">
      <c r="A33" s="115"/>
      <c r="B33" s="83" t="s">
        <v>210</v>
      </c>
      <c r="C33" s="84" t="s">
        <v>121</v>
      </c>
      <c r="D33" s="84"/>
      <c r="E33" s="84" t="s">
        <v>209</v>
      </c>
      <c r="F33" s="85">
        <v>2.16</v>
      </c>
      <c r="G33" s="86">
        <v>0.39</v>
      </c>
      <c r="H33" s="1"/>
      <c r="I33" s="1" t="s">
        <v>210</v>
      </c>
      <c r="J33" s="1" t="s">
        <v>121</v>
      </c>
      <c r="K33" s="1"/>
      <c r="L33" s="1" t="s">
        <v>209</v>
      </c>
      <c r="M33" s="1">
        <v>2.16</v>
      </c>
      <c r="N33" s="1">
        <v>1.9494</v>
      </c>
      <c r="O33" s="1">
        <v>0.39</v>
      </c>
      <c r="P33" s="1">
        <v>109.1298</v>
      </c>
      <c r="Q33" s="84">
        <v>0</v>
      </c>
      <c r="R33" s="84">
        <v>100</v>
      </c>
      <c r="S33" s="1">
        <v>0</v>
      </c>
      <c r="T33" s="1">
        <v>109.12979999999999</v>
      </c>
      <c r="U33" s="1">
        <v>0</v>
      </c>
      <c r="V33" s="1">
        <v>0.21273763211999999</v>
      </c>
      <c r="W33" s="1">
        <v>0.23572036800000001</v>
      </c>
      <c r="X33" s="1">
        <v>0</v>
      </c>
      <c r="Y33" s="1">
        <v>2.7388525390735639E-2</v>
      </c>
      <c r="Z33" s="1">
        <v>3.0347396554831735E-2</v>
      </c>
    </row>
    <row r="34" spans="1:26" ht="15" customHeight="1">
      <c r="A34" s="115"/>
      <c r="B34" s="83" t="s">
        <v>191</v>
      </c>
      <c r="C34" s="84" t="s">
        <v>121</v>
      </c>
      <c r="D34" s="84"/>
      <c r="E34" s="84" t="s">
        <v>209</v>
      </c>
      <c r="F34" s="85">
        <v>0.8</v>
      </c>
      <c r="G34" s="86">
        <v>0.39</v>
      </c>
      <c r="H34" s="1"/>
      <c r="I34" s="1" t="s">
        <v>191</v>
      </c>
      <c r="J34" s="1" t="s">
        <v>121</v>
      </c>
      <c r="K34" s="1"/>
      <c r="L34" s="1" t="s">
        <v>209</v>
      </c>
      <c r="M34" s="1">
        <v>0.8</v>
      </c>
      <c r="N34" s="1">
        <v>0.72199999999999998</v>
      </c>
      <c r="O34" s="1">
        <v>0.39</v>
      </c>
      <c r="P34" s="1">
        <v>109.1298</v>
      </c>
      <c r="Q34" s="84">
        <v>0</v>
      </c>
      <c r="R34" s="84">
        <v>100</v>
      </c>
      <c r="S34" s="1">
        <v>0</v>
      </c>
      <c r="T34" s="1">
        <v>109.12979999999999</v>
      </c>
      <c r="U34" s="1">
        <v>0</v>
      </c>
      <c r="V34" s="1">
        <v>7.8791715600000006E-2</v>
      </c>
      <c r="W34" s="1">
        <v>8.7303840000000008E-2</v>
      </c>
      <c r="X34" s="1">
        <v>0</v>
      </c>
      <c r="Y34" s="1">
        <v>1.0143898292865052E-2</v>
      </c>
      <c r="Z34" s="1">
        <v>1.1239776501789532E-2</v>
      </c>
    </row>
    <row r="35" spans="1:26" ht="15" customHeight="1">
      <c r="A35" s="115"/>
      <c r="B35" s="83" t="s">
        <v>197</v>
      </c>
      <c r="C35" s="84" t="s">
        <v>121</v>
      </c>
      <c r="D35" s="84"/>
      <c r="E35" s="84" t="s">
        <v>211</v>
      </c>
      <c r="F35" s="85">
        <v>0.15</v>
      </c>
      <c r="G35" s="86">
        <v>0.39</v>
      </c>
      <c r="H35" s="1"/>
      <c r="I35" s="1" t="s">
        <v>197</v>
      </c>
      <c r="J35" s="1" t="s">
        <v>121</v>
      </c>
      <c r="K35" s="1"/>
      <c r="L35" s="1" t="s">
        <v>211</v>
      </c>
      <c r="M35" s="1">
        <v>0.15</v>
      </c>
      <c r="N35" s="1">
        <v>0.135375</v>
      </c>
      <c r="O35" s="1">
        <v>0.39</v>
      </c>
      <c r="P35" s="1">
        <v>109.1298</v>
      </c>
      <c r="Q35" s="84">
        <v>0</v>
      </c>
      <c r="R35" s="84">
        <v>100</v>
      </c>
      <c r="S35" s="1">
        <v>0</v>
      </c>
      <c r="T35" s="1">
        <v>109.12979999999999</v>
      </c>
      <c r="U35" s="1">
        <v>0</v>
      </c>
      <c r="V35" s="1">
        <v>1.4773446675000001E-2</v>
      </c>
      <c r="W35" s="1">
        <v>1.6369470000000001E-2</v>
      </c>
      <c r="X35" s="1">
        <v>0</v>
      </c>
      <c r="Y35" s="1">
        <v>1.9019809299121973E-3</v>
      </c>
      <c r="Z35" s="1">
        <v>2.1074580940855371E-3</v>
      </c>
    </row>
    <row r="36" spans="1:26" ht="15" customHeight="1">
      <c r="A36" s="115"/>
      <c r="B36" s="83" t="s">
        <v>184</v>
      </c>
      <c r="C36" s="84" t="s">
        <v>123</v>
      </c>
      <c r="D36" s="84"/>
      <c r="E36" s="84"/>
      <c r="F36" s="85">
        <v>8.16</v>
      </c>
      <c r="G36" s="86">
        <v>0.76</v>
      </c>
      <c r="H36" s="1"/>
      <c r="I36" s="1" t="s">
        <v>184</v>
      </c>
      <c r="J36" s="1" t="s">
        <v>123</v>
      </c>
      <c r="K36" s="1"/>
      <c r="L36" s="1"/>
      <c r="M36" s="1">
        <v>8.16</v>
      </c>
      <c r="N36" s="1">
        <v>7.3643999999999998</v>
      </c>
      <c r="O36" s="1">
        <v>0.76</v>
      </c>
      <c r="P36" s="1">
        <v>212.66319999999999</v>
      </c>
      <c r="Q36" s="84">
        <v>0</v>
      </c>
      <c r="R36" s="84">
        <v>100</v>
      </c>
      <c r="S36" s="1">
        <v>0</v>
      </c>
      <c r="T36" s="1">
        <v>212.66319999999999</v>
      </c>
      <c r="U36" s="1">
        <v>0</v>
      </c>
      <c r="V36" s="1">
        <v>1.5661368700799998</v>
      </c>
      <c r="W36" s="1">
        <v>1.735331712</v>
      </c>
      <c r="X36" s="1">
        <v>0</v>
      </c>
      <c r="Y36" s="1">
        <v>0.20162948606740994</v>
      </c>
      <c r="Z36" s="1">
        <v>0.22341217292787804</v>
      </c>
    </row>
    <row r="37" spans="1:26" ht="15" customHeight="1">
      <c r="A37" s="115"/>
      <c r="B37" s="89" t="s">
        <v>184</v>
      </c>
      <c r="C37" s="90" t="s">
        <v>123</v>
      </c>
      <c r="D37" s="90" t="s">
        <v>124</v>
      </c>
      <c r="E37" s="90"/>
      <c r="F37" s="91">
        <v>8.16</v>
      </c>
      <c r="G37" s="92">
        <v>0.39</v>
      </c>
      <c r="H37" s="1"/>
      <c r="I37" s="1" t="s">
        <v>184</v>
      </c>
      <c r="J37" s="1" t="s">
        <v>123</v>
      </c>
      <c r="K37" s="1" t="s">
        <v>124</v>
      </c>
      <c r="L37" s="1"/>
      <c r="M37" s="1">
        <v>8.16</v>
      </c>
      <c r="N37" s="1">
        <v>7.3643999999999998</v>
      </c>
      <c r="O37" s="1">
        <v>0.39</v>
      </c>
      <c r="P37" s="1">
        <v>109.1298</v>
      </c>
      <c r="Q37" s="90">
        <v>0</v>
      </c>
      <c r="R37" s="90">
        <v>100</v>
      </c>
      <c r="S37" s="1">
        <v>0</v>
      </c>
      <c r="T37" s="1">
        <v>109.12979999999999</v>
      </c>
      <c r="U37" s="1">
        <v>0</v>
      </c>
      <c r="V37" s="1">
        <v>0.80367549912000003</v>
      </c>
      <c r="W37" s="1">
        <v>0.89049916800000006</v>
      </c>
      <c r="X37" s="1">
        <v>0</v>
      </c>
      <c r="Y37" s="1">
        <v>0.10346776258722352</v>
      </c>
      <c r="Z37" s="1">
        <v>0.11464572031825322</v>
      </c>
    </row>
    <row r="38" spans="1:26" ht="15" customHeight="1">
      <c r="A38" s="115"/>
      <c r="B38" s="89" t="s">
        <v>184</v>
      </c>
      <c r="C38" s="90" t="s">
        <v>123</v>
      </c>
      <c r="D38" s="90" t="s">
        <v>125</v>
      </c>
      <c r="E38" s="90" t="s">
        <v>209</v>
      </c>
      <c r="F38" s="91">
        <v>8.16</v>
      </c>
      <c r="G38" s="92">
        <v>0.39</v>
      </c>
      <c r="H38" s="1"/>
      <c r="I38" s="1" t="s">
        <v>184</v>
      </c>
      <c r="J38" s="1" t="s">
        <v>123</v>
      </c>
      <c r="K38" s="1" t="s">
        <v>125</v>
      </c>
      <c r="L38" s="1" t="s">
        <v>209</v>
      </c>
      <c r="M38" s="1">
        <v>8.16</v>
      </c>
      <c r="N38" s="1">
        <v>7.3643999999999998</v>
      </c>
      <c r="O38" s="1">
        <v>0.39</v>
      </c>
      <c r="P38" s="1">
        <v>109.1298</v>
      </c>
      <c r="Q38" s="90">
        <v>0</v>
      </c>
      <c r="R38" s="90">
        <v>100</v>
      </c>
      <c r="S38" s="1">
        <v>0</v>
      </c>
      <c r="T38" s="1">
        <v>109.12979999999999</v>
      </c>
      <c r="U38" s="1">
        <v>0</v>
      </c>
      <c r="V38" s="1">
        <v>0.80367549912000003</v>
      </c>
      <c r="W38" s="1">
        <v>0.89049916800000006</v>
      </c>
      <c r="X38" s="1">
        <v>0</v>
      </c>
      <c r="Y38" s="1">
        <v>0.10346776258722352</v>
      </c>
      <c r="Z38" s="1">
        <v>0.11464572031825322</v>
      </c>
    </row>
    <row r="39" spans="1:26" ht="15" customHeight="1">
      <c r="A39" s="115"/>
      <c r="B39" s="83" t="s">
        <v>191</v>
      </c>
      <c r="C39" s="84" t="s">
        <v>123</v>
      </c>
      <c r="D39" s="84"/>
      <c r="E39" s="84"/>
      <c r="F39" s="85">
        <v>0.6</v>
      </c>
      <c r="G39" s="86">
        <v>0.76</v>
      </c>
      <c r="H39" s="1"/>
      <c r="I39" s="1" t="s">
        <v>191</v>
      </c>
      <c r="J39" s="1" t="s">
        <v>123</v>
      </c>
      <c r="K39" s="1"/>
      <c r="L39" s="1"/>
      <c r="M39" s="1">
        <v>0.6</v>
      </c>
      <c r="N39" s="1">
        <v>0.54149999999999998</v>
      </c>
      <c r="O39" s="1">
        <v>0.76</v>
      </c>
      <c r="P39" s="1">
        <v>212.66319999999999</v>
      </c>
      <c r="Q39" s="84">
        <v>0</v>
      </c>
      <c r="R39" s="84">
        <v>100</v>
      </c>
      <c r="S39" s="1">
        <v>0</v>
      </c>
      <c r="T39" s="1">
        <v>212.66319999999999</v>
      </c>
      <c r="U39" s="1">
        <v>0</v>
      </c>
      <c r="V39" s="1">
        <v>0.1151571228</v>
      </c>
      <c r="W39" s="1">
        <v>0.12759791999999998</v>
      </c>
      <c r="X39" s="1">
        <v>0</v>
      </c>
      <c r="Y39" s="1">
        <v>1.4825697504956614E-2</v>
      </c>
      <c r="Z39" s="1">
        <v>1.6427365656461621E-2</v>
      </c>
    </row>
    <row r="40" spans="1:26" ht="15" customHeight="1">
      <c r="A40" s="115"/>
      <c r="B40" s="89" t="s">
        <v>191</v>
      </c>
      <c r="C40" s="90" t="s">
        <v>123</v>
      </c>
      <c r="D40" s="90" t="s">
        <v>124</v>
      </c>
      <c r="E40" s="90"/>
      <c r="F40" s="91">
        <v>0.6</v>
      </c>
      <c r="G40" s="92">
        <v>0.39</v>
      </c>
      <c r="H40" s="1"/>
      <c r="I40" s="1" t="s">
        <v>191</v>
      </c>
      <c r="J40" s="1" t="s">
        <v>123</v>
      </c>
      <c r="K40" s="1" t="s">
        <v>124</v>
      </c>
      <c r="L40" s="1"/>
      <c r="M40" s="1">
        <v>0.6</v>
      </c>
      <c r="N40" s="1">
        <v>0.54149999999999998</v>
      </c>
      <c r="O40" s="1">
        <v>0.39</v>
      </c>
      <c r="P40" s="1">
        <v>109.1298</v>
      </c>
      <c r="Q40" s="90">
        <v>0</v>
      </c>
      <c r="R40" s="90">
        <v>100</v>
      </c>
      <c r="S40" s="1">
        <v>0</v>
      </c>
      <c r="T40" s="1">
        <v>109.12979999999999</v>
      </c>
      <c r="U40" s="1">
        <v>0</v>
      </c>
      <c r="V40" s="1">
        <v>5.9093786700000005E-2</v>
      </c>
      <c r="W40" s="1">
        <v>6.5477880000000002E-2</v>
      </c>
      <c r="X40" s="1">
        <v>0</v>
      </c>
      <c r="Y40" s="1">
        <v>7.6079237196487893E-3</v>
      </c>
      <c r="Z40" s="1">
        <v>8.4298323763421484E-3</v>
      </c>
    </row>
    <row r="41" spans="1:26" ht="15" customHeight="1">
      <c r="A41" s="115"/>
      <c r="B41" s="89" t="s">
        <v>191</v>
      </c>
      <c r="C41" s="90" t="s">
        <v>123</v>
      </c>
      <c r="D41" s="90" t="s">
        <v>125</v>
      </c>
      <c r="E41" s="90" t="s">
        <v>209</v>
      </c>
      <c r="F41" s="91">
        <v>0.6</v>
      </c>
      <c r="G41" s="92">
        <v>0.39</v>
      </c>
      <c r="H41" s="1"/>
      <c r="I41" s="1" t="s">
        <v>191</v>
      </c>
      <c r="J41" s="1" t="s">
        <v>123</v>
      </c>
      <c r="K41" s="1" t="s">
        <v>125</v>
      </c>
      <c r="L41" s="1" t="s">
        <v>209</v>
      </c>
      <c r="M41" s="1">
        <v>0.6</v>
      </c>
      <c r="N41" s="1">
        <v>0.54149999999999998</v>
      </c>
      <c r="O41" s="1">
        <v>0.39</v>
      </c>
      <c r="P41" s="1">
        <v>109.1298</v>
      </c>
      <c r="Q41" s="90">
        <v>0</v>
      </c>
      <c r="R41" s="90">
        <v>100</v>
      </c>
      <c r="S41" s="1">
        <v>0</v>
      </c>
      <c r="T41" s="1">
        <v>109.12979999999999</v>
      </c>
      <c r="U41" s="1">
        <v>0</v>
      </c>
      <c r="V41" s="1">
        <v>5.9093786700000005E-2</v>
      </c>
      <c r="W41" s="1">
        <v>6.5477880000000002E-2</v>
      </c>
      <c r="X41" s="1">
        <v>0</v>
      </c>
      <c r="Y41" s="1">
        <v>7.6079237196487893E-3</v>
      </c>
      <c r="Z41" s="1">
        <v>8.4298323763421484E-3</v>
      </c>
    </row>
    <row r="42" spans="1:26" ht="15" customHeight="1">
      <c r="A42" s="115"/>
      <c r="B42" s="83" t="s">
        <v>197</v>
      </c>
      <c r="C42" s="84" t="s">
        <v>123</v>
      </c>
      <c r="D42" s="84"/>
      <c r="E42" s="84" t="s">
        <v>211</v>
      </c>
      <c r="F42" s="85">
        <v>0.15</v>
      </c>
      <c r="G42" s="86">
        <v>0.76</v>
      </c>
      <c r="H42" s="1"/>
      <c r="I42" s="1" t="s">
        <v>197</v>
      </c>
      <c r="J42" s="1" t="s">
        <v>123</v>
      </c>
      <c r="K42" s="1"/>
      <c r="L42" s="1" t="s">
        <v>211</v>
      </c>
      <c r="M42" s="1">
        <v>0.15</v>
      </c>
      <c r="N42" s="1">
        <v>0.135375</v>
      </c>
      <c r="O42" s="1">
        <v>0.76</v>
      </c>
      <c r="P42" s="1">
        <v>212.66319999999999</v>
      </c>
      <c r="Q42" s="84">
        <v>0</v>
      </c>
      <c r="R42" s="84">
        <v>100</v>
      </c>
      <c r="S42" s="1">
        <v>0</v>
      </c>
      <c r="T42" s="1">
        <v>212.66319999999999</v>
      </c>
      <c r="U42" s="1">
        <v>0</v>
      </c>
      <c r="V42" s="1">
        <v>2.8789280699999999E-2</v>
      </c>
      <c r="W42" s="1">
        <v>3.1899479999999994E-2</v>
      </c>
      <c r="X42" s="1">
        <v>0</v>
      </c>
      <c r="Y42" s="1">
        <v>3.7064243762391534E-3</v>
      </c>
      <c r="Z42" s="1">
        <v>4.1068414141154051E-3</v>
      </c>
    </row>
    <row r="43" spans="1:26" ht="15" customHeight="1">
      <c r="A43" s="115"/>
      <c r="B43" s="89" t="s">
        <v>197</v>
      </c>
      <c r="C43" s="90" t="s">
        <v>123</v>
      </c>
      <c r="D43" s="90" t="s">
        <v>124</v>
      </c>
      <c r="E43" s="90" t="s">
        <v>211</v>
      </c>
      <c r="F43" s="91">
        <v>0.15</v>
      </c>
      <c r="G43" s="92">
        <v>0.39</v>
      </c>
      <c r="H43" s="1"/>
      <c r="I43" s="1" t="s">
        <v>197</v>
      </c>
      <c r="J43" s="1" t="s">
        <v>123</v>
      </c>
      <c r="K43" s="1" t="s">
        <v>124</v>
      </c>
      <c r="L43" s="1" t="s">
        <v>211</v>
      </c>
      <c r="M43" s="1">
        <v>0.15</v>
      </c>
      <c r="N43" s="1">
        <v>0.135375</v>
      </c>
      <c r="O43" s="1">
        <v>0.39</v>
      </c>
      <c r="P43" s="1">
        <v>109.1298</v>
      </c>
      <c r="Q43" s="90">
        <v>0</v>
      </c>
      <c r="R43" s="90">
        <v>100</v>
      </c>
      <c r="S43" s="1">
        <v>0</v>
      </c>
      <c r="T43" s="1">
        <v>109.12979999999999</v>
      </c>
      <c r="U43" s="1">
        <v>0</v>
      </c>
      <c r="V43" s="1">
        <v>1.4773446675000001E-2</v>
      </c>
      <c r="W43" s="1">
        <v>1.6369470000000001E-2</v>
      </c>
      <c r="X43" s="1">
        <v>0</v>
      </c>
      <c r="Y43" s="1">
        <v>1.9019809299121973E-3</v>
      </c>
      <c r="Z43" s="1">
        <v>2.1074580940855371E-3</v>
      </c>
    </row>
    <row r="44" spans="1:26" ht="15" customHeight="1">
      <c r="A44" s="115"/>
      <c r="B44" s="89" t="s">
        <v>197</v>
      </c>
      <c r="C44" s="90" t="s">
        <v>123</v>
      </c>
      <c r="D44" s="90" t="s">
        <v>125</v>
      </c>
      <c r="E44" s="90" t="s">
        <v>211</v>
      </c>
      <c r="F44" s="91">
        <v>0.15</v>
      </c>
      <c r="G44" s="92">
        <v>0.39</v>
      </c>
      <c r="H44" s="1"/>
      <c r="I44" s="1" t="s">
        <v>197</v>
      </c>
      <c r="J44" s="1" t="s">
        <v>123</v>
      </c>
      <c r="K44" s="1" t="s">
        <v>125</v>
      </c>
      <c r="L44" s="1" t="s">
        <v>211</v>
      </c>
      <c r="M44" s="1">
        <v>0.15</v>
      </c>
      <c r="N44" s="1">
        <v>0.135375</v>
      </c>
      <c r="O44" s="1">
        <v>0.39</v>
      </c>
      <c r="P44" s="1">
        <v>109.1298</v>
      </c>
      <c r="Q44" s="90">
        <v>0</v>
      </c>
      <c r="R44" s="90">
        <v>100</v>
      </c>
      <c r="S44" s="1">
        <v>0</v>
      </c>
      <c r="T44" s="1">
        <v>109.12979999999999</v>
      </c>
      <c r="U44" s="1">
        <v>0</v>
      </c>
      <c r="V44" s="1">
        <v>1.4773446675000001E-2</v>
      </c>
      <c r="W44" s="1">
        <v>1.6369470000000001E-2</v>
      </c>
      <c r="X44" s="1">
        <v>0</v>
      </c>
      <c r="Y44" s="1">
        <v>1.9019809299121973E-3</v>
      </c>
      <c r="Z44" s="1">
        <v>2.1074580940855371E-3</v>
      </c>
    </row>
    <row r="45" spans="1:26" ht="15" customHeight="1">
      <c r="A45" s="115"/>
      <c r="B45" s="83" t="s">
        <v>184</v>
      </c>
      <c r="C45" s="84" t="s">
        <v>126</v>
      </c>
      <c r="D45" s="84"/>
      <c r="E45" s="84"/>
      <c r="F45" s="85">
        <v>27.74</v>
      </c>
      <c r="G45" s="86">
        <v>5.6</v>
      </c>
      <c r="H45" s="1"/>
      <c r="I45" s="1" t="s">
        <v>184</v>
      </c>
      <c r="J45" s="1" t="s">
        <v>126</v>
      </c>
      <c r="K45" s="1"/>
      <c r="L45" s="1"/>
      <c r="M45" s="1">
        <v>27.74</v>
      </c>
      <c r="N45" s="1">
        <v>25.035349999999998</v>
      </c>
      <c r="O45" s="1">
        <v>5.6</v>
      </c>
      <c r="P45" s="1">
        <v>1566.992</v>
      </c>
      <c r="Q45" s="84">
        <v>17</v>
      </c>
      <c r="R45" s="84">
        <v>83</v>
      </c>
      <c r="S45" s="1">
        <v>266.38863999999995</v>
      </c>
      <c r="T45" s="1">
        <v>1300.6033600000001</v>
      </c>
      <c r="U45" s="1">
        <v>6.669132838423999</v>
      </c>
      <c r="V45" s="1">
        <v>32.561060328775994</v>
      </c>
      <c r="W45" s="1">
        <v>43.468358080000002</v>
      </c>
      <c r="X45" s="1">
        <v>0.85860556150372058</v>
      </c>
      <c r="Y45" s="1">
        <v>4.1920153885181648</v>
      </c>
      <c r="Z45" s="1">
        <v>5.5962559003012595</v>
      </c>
    </row>
    <row r="46" spans="1:26" ht="15" customHeight="1">
      <c r="A46" s="115"/>
      <c r="B46" s="89" t="s">
        <v>184</v>
      </c>
      <c r="C46" s="90" t="s">
        <v>126</v>
      </c>
      <c r="D46" s="90" t="s">
        <v>127</v>
      </c>
      <c r="E46" s="90"/>
      <c r="F46" s="91">
        <v>27.74</v>
      </c>
      <c r="G46" s="92">
        <v>0.2</v>
      </c>
      <c r="H46" s="1"/>
      <c r="I46" s="1" t="s">
        <v>184</v>
      </c>
      <c r="J46" s="1" t="s">
        <v>126</v>
      </c>
      <c r="K46" s="1" t="s">
        <v>127</v>
      </c>
      <c r="L46" s="1"/>
      <c r="M46" s="1">
        <v>27.74</v>
      </c>
      <c r="N46" s="1">
        <v>25.035349999999998</v>
      </c>
      <c r="O46" s="1">
        <v>0.2</v>
      </c>
      <c r="P46" s="1">
        <v>55.963999999999999</v>
      </c>
      <c r="Q46" s="90">
        <v>0</v>
      </c>
      <c r="R46" s="90">
        <v>100</v>
      </c>
      <c r="S46" s="1">
        <v>0</v>
      </c>
      <c r="T46" s="1">
        <v>55.963999999999999</v>
      </c>
      <c r="U46" s="1">
        <v>0</v>
      </c>
      <c r="V46" s="1">
        <v>1.4010783273999998</v>
      </c>
      <c r="W46" s="1">
        <v>1.55244136</v>
      </c>
      <c r="X46" s="1">
        <v>0</v>
      </c>
      <c r="Y46" s="1">
        <v>0.18037931964363876</v>
      </c>
      <c r="Z46" s="1">
        <v>0.19986628215361638</v>
      </c>
    </row>
    <row r="47" spans="1:26" ht="15" customHeight="1">
      <c r="A47" s="115"/>
      <c r="B47" s="89" t="s">
        <v>184</v>
      </c>
      <c r="C47" s="90" t="s">
        <v>126</v>
      </c>
      <c r="D47" s="90" t="s">
        <v>128</v>
      </c>
      <c r="E47" s="90"/>
      <c r="F47" s="91">
        <v>27.74</v>
      </c>
      <c r="G47" s="92">
        <v>1.46</v>
      </c>
      <c r="H47" s="1"/>
      <c r="I47" s="1" t="s">
        <v>184</v>
      </c>
      <c r="J47" s="1" t="s">
        <v>126</v>
      </c>
      <c r="K47" s="1" t="s">
        <v>128</v>
      </c>
      <c r="L47" s="1"/>
      <c r="M47" s="1">
        <v>27.74</v>
      </c>
      <c r="N47" s="1">
        <v>25.035349999999998</v>
      </c>
      <c r="O47" s="1">
        <v>1.46</v>
      </c>
      <c r="P47" s="1">
        <v>408.53719999999998</v>
      </c>
      <c r="Q47" s="90">
        <v>65</v>
      </c>
      <c r="R47" s="90">
        <v>35</v>
      </c>
      <c r="S47" s="1">
        <v>265.54917999999998</v>
      </c>
      <c r="T47" s="1">
        <v>142.98802000000001</v>
      </c>
      <c r="U47" s="1">
        <v>6.6481166635129991</v>
      </c>
      <c r="V47" s="1">
        <v>3.5797551265069991</v>
      </c>
      <c r="W47" s="1">
        <v>11.332821928</v>
      </c>
      <c r="X47" s="1">
        <v>0.8558998717090659</v>
      </c>
      <c r="Y47" s="1">
        <v>0.46086916168949699</v>
      </c>
      <c r="Z47" s="1">
        <v>1.4590238597213996</v>
      </c>
    </row>
    <row r="48" spans="1:26" ht="15" customHeight="1">
      <c r="A48" s="115"/>
      <c r="B48" s="89" t="s">
        <v>184</v>
      </c>
      <c r="C48" s="90" t="s">
        <v>126</v>
      </c>
      <c r="D48" s="90" t="s">
        <v>126</v>
      </c>
      <c r="E48" s="90" t="s">
        <v>209</v>
      </c>
      <c r="F48" s="91">
        <v>27.74</v>
      </c>
      <c r="G48" s="92">
        <v>3.94</v>
      </c>
      <c r="H48" s="1"/>
      <c r="I48" s="1" t="s">
        <v>184</v>
      </c>
      <c r="J48" s="1" t="s">
        <v>126</v>
      </c>
      <c r="K48" s="1" t="s">
        <v>126</v>
      </c>
      <c r="L48" s="1" t="s">
        <v>209</v>
      </c>
      <c r="M48" s="1">
        <v>27.74</v>
      </c>
      <c r="N48" s="1">
        <v>25.035349999999998</v>
      </c>
      <c r="O48" s="1">
        <v>3.94</v>
      </c>
      <c r="P48" s="1">
        <v>1102.4908</v>
      </c>
      <c r="Q48" s="90">
        <v>0</v>
      </c>
      <c r="R48" s="90">
        <v>100</v>
      </c>
      <c r="S48" s="1">
        <v>0</v>
      </c>
      <c r="T48" s="1">
        <v>1102.4908</v>
      </c>
      <c r="U48" s="1">
        <v>0</v>
      </c>
      <c r="V48" s="1">
        <v>27.601243049779995</v>
      </c>
      <c r="W48" s="1">
        <v>30.583094791999997</v>
      </c>
      <c r="X48" s="1">
        <v>0</v>
      </c>
      <c r="Y48" s="1">
        <v>3.5534725969796837</v>
      </c>
      <c r="Z48" s="1">
        <v>3.9373657584262425</v>
      </c>
    </row>
    <row r="49" spans="1:26" ht="15" customHeight="1">
      <c r="A49" s="115"/>
      <c r="B49" s="83" t="s">
        <v>186</v>
      </c>
      <c r="C49" s="84" t="s">
        <v>126</v>
      </c>
      <c r="D49" s="84"/>
      <c r="E49" s="84"/>
      <c r="F49" s="85">
        <v>13.54</v>
      </c>
      <c r="G49" s="86">
        <v>5.6</v>
      </c>
      <c r="H49" s="1"/>
      <c r="I49" s="1" t="s">
        <v>186</v>
      </c>
      <c r="J49" s="1" t="s">
        <v>126</v>
      </c>
      <c r="K49" s="1"/>
      <c r="L49" s="1"/>
      <c r="M49" s="1">
        <v>13.54</v>
      </c>
      <c r="N49" s="1">
        <v>12.219849999999997</v>
      </c>
      <c r="O49" s="1">
        <v>5.6</v>
      </c>
      <c r="P49" s="1">
        <v>1566.992</v>
      </c>
      <c r="Q49" s="84">
        <v>17</v>
      </c>
      <c r="R49" s="84">
        <v>83</v>
      </c>
      <c r="S49" s="1">
        <v>266.38863999999995</v>
      </c>
      <c r="T49" s="1">
        <v>1300.6033600000001</v>
      </c>
      <c r="U49" s="1">
        <v>3.2552292225039992</v>
      </c>
      <c r="V49" s="1">
        <v>15.893177968695992</v>
      </c>
      <c r="W49" s="1">
        <v>21.217071679999993</v>
      </c>
      <c r="X49" s="1">
        <v>0.41908865547081386</v>
      </c>
      <c r="Y49" s="1">
        <v>2.04613872965162</v>
      </c>
      <c r="Z49" s="1">
        <v>2.7315538893323366</v>
      </c>
    </row>
    <row r="50" spans="1:26" ht="15" customHeight="1">
      <c r="A50" s="115"/>
      <c r="B50" s="89" t="s">
        <v>186</v>
      </c>
      <c r="C50" s="90" t="s">
        <v>126</v>
      </c>
      <c r="D50" s="90" t="s">
        <v>127</v>
      </c>
      <c r="E50" s="90"/>
      <c r="F50" s="91">
        <v>13.54</v>
      </c>
      <c r="G50" s="92">
        <v>0.2</v>
      </c>
      <c r="H50" s="1"/>
      <c r="I50" s="1" t="s">
        <v>186</v>
      </c>
      <c r="J50" s="1" t="s">
        <v>126</v>
      </c>
      <c r="K50" s="1" t="s">
        <v>127</v>
      </c>
      <c r="L50" s="1"/>
      <c r="M50" s="1">
        <v>13.54</v>
      </c>
      <c r="N50" s="1">
        <v>12.219849999999997</v>
      </c>
      <c r="O50" s="1">
        <v>0.2</v>
      </c>
      <c r="P50" s="1">
        <v>55.963999999999999</v>
      </c>
      <c r="Q50" s="90">
        <v>0</v>
      </c>
      <c r="R50" s="90">
        <v>100</v>
      </c>
      <c r="S50" s="1">
        <v>0</v>
      </c>
      <c r="T50" s="1">
        <v>55.963999999999999</v>
      </c>
      <c r="U50" s="1">
        <v>0</v>
      </c>
      <c r="V50" s="1">
        <v>0.68387168539999998</v>
      </c>
      <c r="W50" s="1">
        <v>0.75775256000000002</v>
      </c>
      <c r="X50" s="1">
        <v>0</v>
      </c>
      <c r="Y50" s="1">
        <v>8.8043835182944105E-2</v>
      </c>
      <c r="Z50" s="1">
        <v>9.7555496047583498E-2</v>
      </c>
    </row>
    <row r="51" spans="1:26" ht="15" customHeight="1">
      <c r="A51" s="115"/>
      <c r="B51" s="89" t="s">
        <v>186</v>
      </c>
      <c r="C51" s="90" t="s">
        <v>126</v>
      </c>
      <c r="D51" s="90" t="s">
        <v>128</v>
      </c>
      <c r="E51" s="90"/>
      <c r="F51" s="91">
        <v>13.54</v>
      </c>
      <c r="G51" s="92">
        <v>1.46</v>
      </c>
      <c r="H51" s="1"/>
      <c r="I51" s="1" t="s">
        <v>186</v>
      </c>
      <c r="J51" s="1" t="s">
        <v>126</v>
      </c>
      <c r="K51" s="1" t="s">
        <v>128</v>
      </c>
      <c r="L51" s="1"/>
      <c r="M51" s="1">
        <v>13.54</v>
      </c>
      <c r="N51" s="1">
        <v>12.219849999999997</v>
      </c>
      <c r="O51" s="1">
        <v>1.46</v>
      </c>
      <c r="P51" s="1">
        <v>408.53719999999998</v>
      </c>
      <c r="Q51" s="90">
        <v>65</v>
      </c>
      <c r="R51" s="90">
        <v>35</v>
      </c>
      <c r="S51" s="1">
        <v>265.54917999999998</v>
      </c>
      <c r="T51" s="1">
        <v>142.98802000000001</v>
      </c>
      <c r="U51" s="1">
        <v>3.2449711472229992</v>
      </c>
      <c r="V51" s="1">
        <v>1.7472921561969994</v>
      </c>
      <c r="W51" s="1">
        <v>5.5315936880000001</v>
      </c>
      <c r="X51" s="1">
        <v>0.41776799794306962</v>
      </c>
      <c r="Y51" s="1">
        <v>0.22495199889242209</v>
      </c>
      <c r="Z51" s="1">
        <v>0.71215512114735946</v>
      </c>
    </row>
    <row r="52" spans="1:26" ht="15" customHeight="1">
      <c r="A52" s="115"/>
      <c r="B52" s="89" t="s">
        <v>186</v>
      </c>
      <c r="C52" s="90" t="s">
        <v>126</v>
      </c>
      <c r="D52" s="90" t="s">
        <v>126</v>
      </c>
      <c r="E52" s="90" t="s">
        <v>209</v>
      </c>
      <c r="F52" s="91">
        <v>13.54</v>
      </c>
      <c r="G52" s="92">
        <v>3.94</v>
      </c>
      <c r="H52" s="1"/>
      <c r="I52" s="1" t="s">
        <v>186</v>
      </c>
      <c r="J52" s="1" t="s">
        <v>126</v>
      </c>
      <c r="K52" s="1" t="s">
        <v>126</v>
      </c>
      <c r="L52" s="1" t="s">
        <v>209</v>
      </c>
      <c r="M52" s="1">
        <v>13.54</v>
      </c>
      <c r="N52" s="1">
        <v>12.219849999999997</v>
      </c>
      <c r="O52" s="1">
        <v>3.94</v>
      </c>
      <c r="P52" s="1">
        <v>1102.4908</v>
      </c>
      <c r="Q52" s="90">
        <v>0</v>
      </c>
      <c r="R52" s="90">
        <v>100</v>
      </c>
      <c r="S52" s="1">
        <v>0</v>
      </c>
      <c r="T52" s="1">
        <v>1102.4908</v>
      </c>
      <c r="U52" s="1">
        <v>0</v>
      </c>
      <c r="V52" s="1">
        <v>13.472272202379997</v>
      </c>
      <c r="W52" s="1">
        <v>14.927725431999997</v>
      </c>
      <c r="X52" s="1">
        <v>0</v>
      </c>
      <c r="Y52" s="1">
        <v>1.7344635531039982</v>
      </c>
      <c r="Z52" s="1">
        <v>1.9218432721373944</v>
      </c>
    </row>
    <row r="53" spans="1:26" ht="15" customHeight="1">
      <c r="A53" s="115"/>
      <c r="B53" s="83" t="s">
        <v>210</v>
      </c>
      <c r="C53" s="84" t="s">
        <v>126</v>
      </c>
      <c r="D53" s="84"/>
      <c r="E53" s="84"/>
      <c r="F53" s="85">
        <v>3.74</v>
      </c>
      <c r="G53" s="86">
        <v>5.6</v>
      </c>
      <c r="H53" s="1"/>
      <c r="I53" s="1" t="s">
        <v>210</v>
      </c>
      <c r="J53" s="1" t="s">
        <v>126</v>
      </c>
      <c r="K53" s="1"/>
      <c r="L53" s="1"/>
      <c r="M53" s="1">
        <v>3.74</v>
      </c>
      <c r="N53" s="1">
        <v>3.3753499999999996</v>
      </c>
      <c r="O53" s="1">
        <v>5.6</v>
      </c>
      <c r="P53" s="1">
        <v>1566.992</v>
      </c>
      <c r="Q53" s="84">
        <v>17</v>
      </c>
      <c r="R53" s="84">
        <v>83</v>
      </c>
      <c r="S53" s="1">
        <v>266.38863999999995</v>
      </c>
      <c r="T53" s="1">
        <v>1300.6033600000001</v>
      </c>
      <c r="U53" s="1">
        <v>0.89915489602399989</v>
      </c>
      <c r="V53" s="1">
        <v>4.3899915511759993</v>
      </c>
      <c r="W53" s="1">
        <v>5.8605500800000003</v>
      </c>
      <c r="X53" s="1">
        <v>0.11576008651852612</v>
      </c>
      <c r="Y53" s="1">
        <v>0.56518159888456876</v>
      </c>
      <c r="Z53" s="1">
        <v>0.75450602260730748</v>
      </c>
    </row>
    <row r="54" spans="1:26" ht="15" customHeight="1">
      <c r="A54" s="115"/>
      <c r="B54" s="89" t="s">
        <v>210</v>
      </c>
      <c r="C54" s="90" t="s">
        <v>126</v>
      </c>
      <c r="D54" s="90" t="s">
        <v>127</v>
      </c>
      <c r="E54" s="90"/>
      <c r="F54" s="91">
        <v>3.74</v>
      </c>
      <c r="G54" s="92">
        <v>0.2</v>
      </c>
      <c r="H54" s="1"/>
      <c r="I54" s="1" t="s">
        <v>210</v>
      </c>
      <c r="J54" s="1" t="s">
        <v>126</v>
      </c>
      <c r="K54" s="1" t="s">
        <v>127</v>
      </c>
      <c r="L54" s="1"/>
      <c r="M54" s="1">
        <v>3.74</v>
      </c>
      <c r="N54" s="1">
        <v>3.3753499999999996</v>
      </c>
      <c r="O54" s="1">
        <v>0.2</v>
      </c>
      <c r="P54" s="1">
        <v>55.963999999999999</v>
      </c>
      <c r="Q54" s="90">
        <v>0</v>
      </c>
      <c r="R54" s="90">
        <v>100</v>
      </c>
      <c r="S54" s="1">
        <v>0</v>
      </c>
      <c r="T54" s="1">
        <v>55.963999999999999</v>
      </c>
      <c r="U54" s="1">
        <v>0</v>
      </c>
      <c r="V54" s="1">
        <v>0.18889808739999997</v>
      </c>
      <c r="W54" s="1">
        <v>0.20930536000000002</v>
      </c>
      <c r="X54" s="1">
        <v>0</v>
      </c>
      <c r="Y54" s="1">
        <v>2.431934590725339E-2</v>
      </c>
      <c r="Z54" s="1">
        <v>2.6946643664546695E-2</v>
      </c>
    </row>
    <row r="55" spans="1:26" ht="15" customHeight="1">
      <c r="A55" s="115"/>
      <c r="B55" s="89" t="s">
        <v>210</v>
      </c>
      <c r="C55" s="90" t="s">
        <v>126</v>
      </c>
      <c r="D55" s="90" t="s">
        <v>128</v>
      </c>
      <c r="E55" s="90"/>
      <c r="F55" s="91">
        <v>3.74</v>
      </c>
      <c r="G55" s="92">
        <v>1.46</v>
      </c>
      <c r="H55" s="1"/>
      <c r="I55" s="1" t="s">
        <v>210</v>
      </c>
      <c r="J55" s="1" t="s">
        <v>126</v>
      </c>
      <c r="K55" s="1" t="s">
        <v>128</v>
      </c>
      <c r="L55" s="1"/>
      <c r="M55" s="1">
        <v>3.74</v>
      </c>
      <c r="N55" s="1">
        <v>3.3753499999999996</v>
      </c>
      <c r="O55" s="1">
        <v>1.46</v>
      </c>
      <c r="P55" s="1">
        <v>408.53719999999998</v>
      </c>
      <c r="Q55" s="90">
        <v>65</v>
      </c>
      <c r="R55" s="90">
        <v>35</v>
      </c>
      <c r="S55" s="1">
        <v>265.54917999999998</v>
      </c>
      <c r="T55" s="1">
        <v>142.98802000000001</v>
      </c>
      <c r="U55" s="1">
        <v>0.89632142471299991</v>
      </c>
      <c r="V55" s="1">
        <v>0.48263461330699992</v>
      </c>
      <c r="W55" s="1">
        <v>1.527929128</v>
      </c>
      <c r="X55" s="1">
        <v>0.11539529632991732</v>
      </c>
      <c r="Y55" s="1">
        <v>6.2135928793032404E-2</v>
      </c>
      <c r="Z55" s="1">
        <v>0.1967104987511909</v>
      </c>
    </row>
    <row r="56" spans="1:26" ht="15" customHeight="1">
      <c r="A56" s="115"/>
      <c r="B56" s="89" t="s">
        <v>210</v>
      </c>
      <c r="C56" s="90" t="s">
        <v>126</v>
      </c>
      <c r="D56" s="90" t="s">
        <v>126</v>
      </c>
      <c r="E56" s="90" t="s">
        <v>209</v>
      </c>
      <c r="F56" s="91">
        <v>3.74</v>
      </c>
      <c r="G56" s="92">
        <v>3.94</v>
      </c>
      <c r="H56" s="1"/>
      <c r="I56" s="1" t="s">
        <v>210</v>
      </c>
      <c r="J56" s="1" t="s">
        <v>126</v>
      </c>
      <c r="K56" s="1" t="s">
        <v>126</v>
      </c>
      <c r="L56" s="1" t="s">
        <v>209</v>
      </c>
      <c r="M56" s="1">
        <v>3.74</v>
      </c>
      <c r="N56" s="1">
        <v>3.3753499999999996</v>
      </c>
      <c r="O56" s="1">
        <v>3.94</v>
      </c>
      <c r="P56" s="1">
        <v>1102.4908</v>
      </c>
      <c r="Q56" s="90">
        <v>0</v>
      </c>
      <c r="R56" s="90">
        <v>100</v>
      </c>
      <c r="S56" s="1">
        <v>0</v>
      </c>
      <c r="T56" s="1">
        <v>1102.4908</v>
      </c>
      <c r="U56" s="1">
        <v>0</v>
      </c>
      <c r="V56" s="1">
        <v>3.7212923217799996</v>
      </c>
      <c r="W56" s="1">
        <v>4.123315592</v>
      </c>
      <c r="X56" s="1">
        <v>0</v>
      </c>
      <c r="Y56" s="1">
        <v>0.47909111437289176</v>
      </c>
      <c r="Z56" s="1">
        <v>0.53084888019156984</v>
      </c>
    </row>
    <row r="57" spans="1:26" ht="15" customHeight="1">
      <c r="A57" s="115"/>
      <c r="B57" s="83" t="s">
        <v>191</v>
      </c>
      <c r="C57" s="84" t="s">
        <v>126</v>
      </c>
      <c r="D57" s="84"/>
      <c r="E57" s="84"/>
      <c r="F57" s="85">
        <v>2.1</v>
      </c>
      <c r="G57" s="86">
        <v>5.6</v>
      </c>
      <c r="H57" s="1"/>
      <c r="I57" s="1" t="s">
        <v>191</v>
      </c>
      <c r="J57" s="1" t="s">
        <v>126</v>
      </c>
      <c r="K57" s="1"/>
      <c r="L57" s="1"/>
      <c r="M57" s="1">
        <v>2.1</v>
      </c>
      <c r="N57" s="1">
        <v>1.8952499999999999</v>
      </c>
      <c r="O57" s="1">
        <v>5.6</v>
      </c>
      <c r="P57" s="1">
        <v>1566.992</v>
      </c>
      <c r="Q57" s="84">
        <v>17</v>
      </c>
      <c r="R57" s="84">
        <v>83</v>
      </c>
      <c r="S57" s="1">
        <v>266.38863999999995</v>
      </c>
      <c r="T57" s="1">
        <v>1300.6033600000001</v>
      </c>
      <c r="U57" s="1">
        <v>0.50487306995999992</v>
      </c>
      <c r="V57" s="1">
        <v>2.4649685180399996</v>
      </c>
      <c r="W57" s="1">
        <v>3.2906832000000001</v>
      </c>
      <c r="X57" s="1">
        <v>6.4998979061204512E-2</v>
      </c>
      <c r="Y57" s="1">
        <v>0.31734795659293963</v>
      </c>
      <c r="Z57" s="1">
        <v>0.42365311429822078</v>
      </c>
    </row>
    <row r="58" spans="1:26" ht="15" customHeight="1">
      <c r="A58" s="115"/>
      <c r="B58" s="89" t="s">
        <v>191</v>
      </c>
      <c r="C58" s="90" t="s">
        <v>126</v>
      </c>
      <c r="D58" s="90" t="s">
        <v>127</v>
      </c>
      <c r="E58" s="90"/>
      <c r="F58" s="91">
        <v>2.1</v>
      </c>
      <c r="G58" s="92">
        <v>0.2</v>
      </c>
      <c r="H58" s="1"/>
      <c r="I58" s="1" t="s">
        <v>191</v>
      </c>
      <c r="J58" s="1" t="s">
        <v>126</v>
      </c>
      <c r="K58" s="1" t="s">
        <v>127</v>
      </c>
      <c r="L58" s="1"/>
      <c r="M58" s="1">
        <v>2.1</v>
      </c>
      <c r="N58" s="1">
        <v>1.8952499999999999</v>
      </c>
      <c r="O58" s="1">
        <v>0.2</v>
      </c>
      <c r="P58" s="1">
        <v>55.963999999999999</v>
      </c>
      <c r="Q58" s="90">
        <v>0</v>
      </c>
      <c r="R58" s="90">
        <v>100</v>
      </c>
      <c r="S58" s="1">
        <v>0</v>
      </c>
      <c r="T58" s="1">
        <v>55.963999999999999</v>
      </c>
      <c r="U58" s="1">
        <v>0</v>
      </c>
      <c r="V58" s="1">
        <v>0.106065771</v>
      </c>
      <c r="W58" s="1">
        <v>0.11752440000000001</v>
      </c>
      <c r="X58" s="1">
        <v>0</v>
      </c>
      <c r="Y58" s="1">
        <v>1.3655247701933724E-2</v>
      </c>
      <c r="Z58" s="1">
        <v>1.5130468367793602E-2</v>
      </c>
    </row>
    <row r="59" spans="1:26" ht="15" customHeight="1">
      <c r="A59" s="115"/>
      <c r="B59" s="89" t="s">
        <v>191</v>
      </c>
      <c r="C59" s="90" t="s">
        <v>126</v>
      </c>
      <c r="D59" s="90" t="s">
        <v>128</v>
      </c>
      <c r="E59" s="90"/>
      <c r="F59" s="91">
        <v>2.1</v>
      </c>
      <c r="G59" s="92">
        <v>1.46</v>
      </c>
      <c r="H59" s="1"/>
      <c r="I59" s="1" t="s">
        <v>191</v>
      </c>
      <c r="J59" s="1" t="s">
        <v>126</v>
      </c>
      <c r="K59" s="1" t="s">
        <v>128</v>
      </c>
      <c r="L59" s="1"/>
      <c r="M59" s="1">
        <v>2.1</v>
      </c>
      <c r="N59" s="1">
        <v>1.8952499999999999</v>
      </c>
      <c r="O59" s="1">
        <v>1.46</v>
      </c>
      <c r="P59" s="1">
        <v>408.53719999999998</v>
      </c>
      <c r="Q59" s="90">
        <v>65</v>
      </c>
      <c r="R59" s="90">
        <v>35</v>
      </c>
      <c r="S59" s="1">
        <v>265.54917999999998</v>
      </c>
      <c r="T59" s="1">
        <v>142.98802000000001</v>
      </c>
      <c r="U59" s="1">
        <v>0.50328208339499991</v>
      </c>
      <c r="V59" s="1">
        <v>0.2709980449049999</v>
      </c>
      <c r="W59" s="1">
        <v>0.85792811999999996</v>
      </c>
      <c r="X59" s="1">
        <v>6.4794150345675497E-2</v>
      </c>
      <c r="Y59" s="1">
        <v>3.4889157878440651E-2</v>
      </c>
      <c r="Z59" s="1">
        <v>0.11045241908489327</v>
      </c>
    </row>
    <row r="60" spans="1:26" ht="15" customHeight="1">
      <c r="A60" s="115"/>
      <c r="B60" s="89" t="s">
        <v>191</v>
      </c>
      <c r="C60" s="90" t="s">
        <v>126</v>
      </c>
      <c r="D60" s="90" t="s">
        <v>126</v>
      </c>
      <c r="E60" s="90" t="s">
        <v>209</v>
      </c>
      <c r="F60" s="91">
        <v>2.1</v>
      </c>
      <c r="G60" s="92">
        <v>3.94</v>
      </c>
      <c r="H60" s="1"/>
      <c r="I60" s="1" t="s">
        <v>191</v>
      </c>
      <c r="J60" s="1" t="s">
        <v>126</v>
      </c>
      <c r="K60" s="1" t="s">
        <v>126</v>
      </c>
      <c r="L60" s="1" t="s">
        <v>209</v>
      </c>
      <c r="M60" s="1">
        <v>2.1</v>
      </c>
      <c r="N60" s="1">
        <v>1.8952499999999999</v>
      </c>
      <c r="O60" s="1">
        <v>3.94</v>
      </c>
      <c r="P60" s="1">
        <v>1102.4908</v>
      </c>
      <c r="Q60" s="90">
        <v>0</v>
      </c>
      <c r="R60" s="90">
        <v>100</v>
      </c>
      <c r="S60" s="1">
        <v>0</v>
      </c>
      <c r="T60" s="1">
        <v>1102.4908</v>
      </c>
      <c r="U60" s="1">
        <v>0</v>
      </c>
      <c r="V60" s="1">
        <v>2.0894956887</v>
      </c>
      <c r="W60" s="1">
        <v>2.31523068</v>
      </c>
      <c r="X60" s="1">
        <v>0</v>
      </c>
      <c r="Y60" s="1">
        <v>0.26900837972809433</v>
      </c>
      <c r="Z60" s="1">
        <v>0.29807022684553391</v>
      </c>
    </row>
    <row r="61" spans="1:26" ht="15" customHeight="1">
      <c r="A61" s="115"/>
      <c r="B61" s="83" t="s">
        <v>197</v>
      </c>
      <c r="C61" s="84" t="s">
        <v>126</v>
      </c>
      <c r="D61" s="84"/>
      <c r="E61" s="84" t="s">
        <v>211</v>
      </c>
      <c r="F61" s="85">
        <v>0.66</v>
      </c>
      <c r="G61" s="86">
        <v>5.6</v>
      </c>
      <c r="H61" s="1"/>
      <c r="I61" s="1" t="s">
        <v>197</v>
      </c>
      <c r="J61" s="1" t="s">
        <v>126</v>
      </c>
      <c r="K61" s="1"/>
      <c r="L61" s="1" t="s">
        <v>211</v>
      </c>
      <c r="M61" s="1">
        <v>0.66</v>
      </c>
      <c r="N61" s="1">
        <v>0.59565000000000001</v>
      </c>
      <c r="O61" s="1">
        <v>5.6</v>
      </c>
      <c r="P61" s="1">
        <v>1566.992</v>
      </c>
      <c r="Q61" s="84">
        <v>17</v>
      </c>
      <c r="R61" s="84">
        <v>83</v>
      </c>
      <c r="S61" s="1">
        <v>266.38863999999995</v>
      </c>
      <c r="T61" s="1">
        <v>1300.6033600000001</v>
      </c>
      <c r="U61" s="1">
        <v>0.15867439341599998</v>
      </c>
      <c r="V61" s="1">
        <v>0.77470439138399982</v>
      </c>
      <c r="W61" s="1">
        <v>1.03421472</v>
      </c>
      <c r="X61" s="1">
        <v>2.0428250562092846E-2</v>
      </c>
      <c r="Y61" s="1">
        <v>9.9737929214923887E-2</v>
      </c>
      <c r="Z61" s="1">
        <v>0.13314812163658368</v>
      </c>
    </row>
    <row r="62" spans="1:26" ht="15" customHeight="1">
      <c r="A62" s="115"/>
      <c r="B62" s="89" t="s">
        <v>197</v>
      </c>
      <c r="C62" s="90" t="s">
        <v>126</v>
      </c>
      <c r="D62" s="90" t="s">
        <v>127</v>
      </c>
      <c r="E62" s="90" t="s">
        <v>211</v>
      </c>
      <c r="F62" s="91">
        <v>0.66</v>
      </c>
      <c r="G62" s="92">
        <v>0.2</v>
      </c>
      <c r="H62" s="1"/>
      <c r="I62" s="1" t="s">
        <v>197</v>
      </c>
      <c r="J62" s="1" t="s">
        <v>126</v>
      </c>
      <c r="K62" s="1" t="s">
        <v>127</v>
      </c>
      <c r="L62" s="1" t="s">
        <v>211</v>
      </c>
      <c r="M62" s="1">
        <v>0.66</v>
      </c>
      <c r="N62" s="1">
        <v>0.59565000000000001</v>
      </c>
      <c r="O62" s="1">
        <v>0.2</v>
      </c>
      <c r="P62" s="1">
        <v>55.963999999999999</v>
      </c>
      <c r="Q62" s="90">
        <v>0</v>
      </c>
      <c r="R62" s="90">
        <v>100</v>
      </c>
      <c r="S62" s="1">
        <v>0</v>
      </c>
      <c r="T62" s="1">
        <v>55.963999999999999</v>
      </c>
      <c r="U62" s="1">
        <v>0</v>
      </c>
      <c r="V62" s="1">
        <v>3.3334956600000007E-2</v>
      </c>
      <c r="W62" s="1">
        <v>3.6936239999999995E-2</v>
      </c>
      <c r="X62" s="1">
        <v>0</v>
      </c>
      <c r="Y62" s="1">
        <v>4.2916492777505992E-3</v>
      </c>
      <c r="Z62" s="1">
        <v>4.755290058449416E-3</v>
      </c>
    </row>
    <row r="63" spans="1:26" ht="15" customHeight="1">
      <c r="A63" s="115"/>
      <c r="B63" s="89" t="s">
        <v>197</v>
      </c>
      <c r="C63" s="90" t="s">
        <v>126</v>
      </c>
      <c r="D63" s="90" t="s">
        <v>128</v>
      </c>
      <c r="E63" s="90" t="s">
        <v>211</v>
      </c>
      <c r="F63" s="91">
        <v>0.66</v>
      </c>
      <c r="G63" s="92">
        <v>1.46</v>
      </c>
      <c r="H63" s="1"/>
      <c r="I63" s="1" t="s">
        <v>197</v>
      </c>
      <c r="J63" s="1" t="s">
        <v>126</v>
      </c>
      <c r="K63" s="1" t="s">
        <v>128</v>
      </c>
      <c r="L63" s="1" t="s">
        <v>211</v>
      </c>
      <c r="M63" s="1">
        <v>0.66</v>
      </c>
      <c r="N63" s="1">
        <v>0.59565000000000001</v>
      </c>
      <c r="O63" s="1">
        <v>1.46</v>
      </c>
      <c r="P63" s="1">
        <v>408.53719999999998</v>
      </c>
      <c r="Q63" s="90">
        <v>65</v>
      </c>
      <c r="R63" s="90">
        <v>35</v>
      </c>
      <c r="S63" s="1">
        <v>265.54917999999998</v>
      </c>
      <c r="T63" s="1">
        <v>142.98802000000001</v>
      </c>
      <c r="U63" s="1">
        <v>0.15817436906700003</v>
      </c>
      <c r="V63" s="1">
        <v>8.5170814112999996E-2</v>
      </c>
      <c r="W63" s="1">
        <v>0.26963455199999997</v>
      </c>
      <c r="X63" s="1">
        <v>2.0363875822926591E-2</v>
      </c>
      <c r="Y63" s="1">
        <v>1.0965163904652778E-2</v>
      </c>
      <c r="Z63" s="1">
        <v>3.4713617426680735E-2</v>
      </c>
    </row>
    <row r="64" spans="1:26" ht="15" customHeight="1">
      <c r="A64" s="115"/>
      <c r="B64" s="89" t="s">
        <v>197</v>
      </c>
      <c r="C64" s="90" t="s">
        <v>126</v>
      </c>
      <c r="D64" s="90" t="s">
        <v>126</v>
      </c>
      <c r="E64" s="90" t="s">
        <v>211</v>
      </c>
      <c r="F64" s="91">
        <v>0.66</v>
      </c>
      <c r="G64" s="92">
        <v>3.94</v>
      </c>
      <c r="H64" s="1"/>
      <c r="I64" s="1" t="s">
        <v>197</v>
      </c>
      <c r="J64" s="1" t="s">
        <v>126</v>
      </c>
      <c r="K64" s="1" t="s">
        <v>126</v>
      </c>
      <c r="L64" s="1" t="s">
        <v>211</v>
      </c>
      <c r="M64" s="1">
        <v>0.66</v>
      </c>
      <c r="N64" s="1">
        <v>0.59565000000000001</v>
      </c>
      <c r="O64" s="1">
        <v>3.94</v>
      </c>
      <c r="P64" s="1">
        <v>1102.4908</v>
      </c>
      <c r="Q64" s="90">
        <v>0</v>
      </c>
      <c r="R64" s="90">
        <v>100</v>
      </c>
      <c r="S64" s="1">
        <v>0</v>
      </c>
      <c r="T64" s="1">
        <v>1102.4908</v>
      </c>
      <c r="U64" s="1">
        <v>0</v>
      </c>
      <c r="V64" s="1">
        <v>0.65669864501999997</v>
      </c>
      <c r="W64" s="1">
        <v>0.727643928</v>
      </c>
      <c r="X64" s="1">
        <v>0</v>
      </c>
      <c r="Y64" s="1">
        <v>8.4545490771686785E-2</v>
      </c>
      <c r="Z64" s="1">
        <v>9.3679214151453513E-2</v>
      </c>
    </row>
    <row r="65" spans="1:26" ht="15" customHeight="1">
      <c r="A65" s="115"/>
      <c r="B65" s="83" t="s">
        <v>199</v>
      </c>
      <c r="C65" s="84" t="s">
        <v>126</v>
      </c>
      <c r="D65" s="84"/>
      <c r="E65" s="84"/>
      <c r="F65" s="85">
        <v>1.02</v>
      </c>
      <c r="G65" s="86">
        <v>5.6</v>
      </c>
      <c r="H65" s="1"/>
      <c r="I65" s="1" t="s">
        <v>199</v>
      </c>
      <c r="J65" s="1" t="s">
        <v>126</v>
      </c>
      <c r="K65" s="1"/>
      <c r="L65" s="1"/>
      <c r="M65" s="1">
        <v>1.02</v>
      </c>
      <c r="N65" s="1">
        <v>0.92054999999999998</v>
      </c>
      <c r="O65" s="1">
        <v>5.6</v>
      </c>
      <c r="P65" s="1">
        <v>1566.992</v>
      </c>
      <c r="Q65" s="84">
        <v>17</v>
      </c>
      <c r="R65" s="84">
        <v>83</v>
      </c>
      <c r="S65" s="1">
        <v>266.38863999999995</v>
      </c>
      <c r="T65" s="1">
        <v>1300.6033600000001</v>
      </c>
      <c r="U65" s="1">
        <v>0.24522406255199999</v>
      </c>
      <c r="V65" s="1">
        <v>1.1972704230479998</v>
      </c>
      <c r="W65" s="1">
        <v>1.5983318399999997</v>
      </c>
      <c r="X65" s="1">
        <v>3.1570932686870765E-2</v>
      </c>
      <c r="Y65" s="1">
        <v>0.15414043605942784</v>
      </c>
      <c r="Z65" s="1">
        <v>0.2057743698019929</v>
      </c>
    </row>
    <row r="66" spans="1:26" ht="15" customHeight="1">
      <c r="A66" s="115"/>
      <c r="B66" s="89" t="s">
        <v>199</v>
      </c>
      <c r="C66" s="90" t="s">
        <v>126</v>
      </c>
      <c r="D66" s="90" t="s">
        <v>127</v>
      </c>
      <c r="E66" s="90"/>
      <c r="F66" s="91">
        <v>1.02</v>
      </c>
      <c r="G66" s="92">
        <v>0.2</v>
      </c>
      <c r="H66" s="1"/>
      <c r="I66" s="1" t="s">
        <v>199</v>
      </c>
      <c r="J66" s="1" t="s">
        <v>126</v>
      </c>
      <c r="K66" s="1" t="s">
        <v>127</v>
      </c>
      <c r="L66" s="1"/>
      <c r="M66" s="1">
        <v>1.02</v>
      </c>
      <c r="N66" s="1">
        <v>0.92054999999999998</v>
      </c>
      <c r="O66" s="1">
        <v>0.2</v>
      </c>
      <c r="P66" s="1">
        <v>55.963999999999999</v>
      </c>
      <c r="Q66" s="90">
        <v>0</v>
      </c>
      <c r="R66" s="90">
        <v>100</v>
      </c>
      <c r="S66" s="1">
        <v>0</v>
      </c>
      <c r="T66" s="1">
        <v>55.963999999999999</v>
      </c>
      <c r="U66" s="1">
        <v>0</v>
      </c>
      <c r="V66" s="1">
        <v>5.1517660199999996E-2</v>
      </c>
      <c r="W66" s="1">
        <v>5.708328E-2</v>
      </c>
      <c r="X66" s="1">
        <v>0</v>
      </c>
      <c r="Y66" s="1">
        <v>6.6325488837963784E-3</v>
      </c>
      <c r="Z66" s="1">
        <v>7.349084635785463E-3</v>
      </c>
    </row>
    <row r="67" spans="1:26" ht="15" customHeight="1">
      <c r="A67" s="115"/>
      <c r="B67" s="89" t="s">
        <v>199</v>
      </c>
      <c r="C67" s="90" t="s">
        <v>126</v>
      </c>
      <c r="D67" s="90" t="s">
        <v>128</v>
      </c>
      <c r="E67" s="90"/>
      <c r="F67" s="91">
        <v>1.02</v>
      </c>
      <c r="G67" s="92">
        <v>1.46</v>
      </c>
      <c r="H67" s="1"/>
      <c r="I67" s="1" t="s">
        <v>199</v>
      </c>
      <c r="J67" s="1" t="s">
        <v>126</v>
      </c>
      <c r="K67" s="1" t="s">
        <v>128</v>
      </c>
      <c r="L67" s="1"/>
      <c r="M67" s="1">
        <v>1.02</v>
      </c>
      <c r="N67" s="1">
        <v>0.92054999999999998</v>
      </c>
      <c r="O67" s="1">
        <v>1.46</v>
      </c>
      <c r="P67" s="1">
        <v>408.53719999999998</v>
      </c>
      <c r="Q67" s="90">
        <v>65</v>
      </c>
      <c r="R67" s="90">
        <v>35</v>
      </c>
      <c r="S67" s="1">
        <v>265.54917999999998</v>
      </c>
      <c r="T67" s="1">
        <v>142.98802000000001</v>
      </c>
      <c r="U67" s="1">
        <v>0.244451297649</v>
      </c>
      <c r="V67" s="1">
        <v>0.13162762181099999</v>
      </c>
      <c r="W67" s="1">
        <v>0.416707944</v>
      </c>
      <c r="X67" s="1">
        <v>3.1471444453613821E-2</v>
      </c>
      <c r="Y67" s="1">
        <v>1.6946162398099748E-2</v>
      </c>
      <c r="Z67" s="1">
        <v>5.3648317841233875E-2</v>
      </c>
    </row>
    <row r="68" spans="1:26" ht="15" customHeight="1">
      <c r="A68" s="115"/>
      <c r="B68" s="89" t="s">
        <v>199</v>
      </c>
      <c r="C68" s="90" t="s">
        <v>126</v>
      </c>
      <c r="D68" s="90" t="s">
        <v>126</v>
      </c>
      <c r="E68" s="90" t="s">
        <v>209</v>
      </c>
      <c r="F68" s="91">
        <v>1.02</v>
      </c>
      <c r="G68" s="92">
        <v>3.94</v>
      </c>
      <c r="H68" s="1"/>
      <c r="I68" s="1" t="s">
        <v>199</v>
      </c>
      <c r="J68" s="1" t="s">
        <v>126</v>
      </c>
      <c r="K68" s="1" t="s">
        <v>126</v>
      </c>
      <c r="L68" s="1" t="s">
        <v>209</v>
      </c>
      <c r="M68" s="1">
        <v>1.02</v>
      </c>
      <c r="N68" s="1">
        <v>0.92054999999999998</v>
      </c>
      <c r="O68" s="1">
        <v>3.94</v>
      </c>
      <c r="P68" s="1">
        <v>1102.4908</v>
      </c>
      <c r="Q68" s="90">
        <v>0</v>
      </c>
      <c r="R68" s="90">
        <v>100</v>
      </c>
      <c r="S68" s="1">
        <v>0</v>
      </c>
      <c r="T68" s="1">
        <v>1102.4908</v>
      </c>
      <c r="U68" s="1">
        <v>0</v>
      </c>
      <c r="V68" s="1">
        <v>1.0148979059400001</v>
      </c>
      <c r="W68" s="1">
        <v>1.124540616</v>
      </c>
      <c r="X68" s="1">
        <v>0</v>
      </c>
      <c r="Y68" s="1">
        <v>0.1306612130107887</v>
      </c>
      <c r="Z68" s="1">
        <v>0.14477696732497361</v>
      </c>
    </row>
    <row r="69" spans="1:26" ht="15" customHeight="1">
      <c r="A69" s="115"/>
      <c r="B69" s="83" t="s">
        <v>65</v>
      </c>
      <c r="C69" s="84" t="s">
        <v>129</v>
      </c>
      <c r="D69" s="84"/>
      <c r="E69" s="84" t="s">
        <v>209</v>
      </c>
      <c r="F69" s="85">
        <v>1.88</v>
      </c>
      <c r="G69" s="86">
        <v>0.36</v>
      </c>
      <c r="H69" s="1"/>
      <c r="I69" s="1" t="s">
        <v>65</v>
      </c>
      <c r="J69" s="1" t="s">
        <v>129</v>
      </c>
      <c r="K69" s="1"/>
      <c r="L69" s="1" t="s">
        <v>209</v>
      </c>
      <c r="M69" s="1">
        <v>1.88</v>
      </c>
      <c r="N69" s="1">
        <v>1.6966999999999997</v>
      </c>
      <c r="O69" s="1">
        <v>0.36</v>
      </c>
      <c r="P69" s="1">
        <v>100.73519999999999</v>
      </c>
      <c r="Q69" s="84">
        <v>0</v>
      </c>
      <c r="R69" s="84">
        <v>100</v>
      </c>
      <c r="S69" s="1">
        <v>0</v>
      </c>
      <c r="T69" s="1">
        <v>100.73519999999999</v>
      </c>
      <c r="U69" s="1">
        <v>0</v>
      </c>
      <c r="V69" s="1">
        <v>0.17091741383999995</v>
      </c>
      <c r="W69" s="1">
        <v>0.18938217599999999</v>
      </c>
      <c r="X69" s="1">
        <v>0</v>
      </c>
      <c r="Y69" s="1">
        <v>2.2004456296830333E-2</v>
      </c>
      <c r="Z69" s="1">
        <v>2.4381669026958826E-2</v>
      </c>
    </row>
    <row r="70" spans="1:26" ht="15" customHeight="1">
      <c r="A70" s="115"/>
      <c r="B70" s="83" t="s">
        <v>72</v>
      </c>
      <c r="C70" s="84" t="s">
        <v>129</v>
      </c>
      <c r="D70" s="84"/>
      <c r="E70" s="84" t="s">
        <v>209</v>
      </c>
      <c r="F70" s="85">
        <v>1.6</v>
      </c>
      <c r="G70" s="86">
        <v>0.36</v>
      </c>
      <c r="H70" s="1"/>
      <c r="I70" s="1" t="s">
        <v>72</v>
      </c>
      <c r="J70" s="1" t="s">
        <v>129</v>
      </c>
      <c r="K70" s="1"/>
      <c r="L70" s="1" t="s">
        <v>209</v>
      </c>
      <c r="M70" s="1">
        <v>1.6</v>
      </c>
      <c r="N70" s="1">
        <v>1.444</v>
      </c>
      <c r="O70" s="1">
        <v>0.36</v>
      </c>
      <c r="P70" s="1">
        <v>100.73519999999999</v>
      </c>
      <c r="Q70" s="84">
        <v>0</v>
      </c>
      <c r="R70" s="84">
        <v>100</v>
      </c>
      <c r="S70" s="1">
        <v>0</v>
      </c>
      <c r="T70" s="1">
        <v>100.73519999999999</v>
      </c>
      <c r="U70" s="1">
        <v>0</v>
      </c>
      <c r="V70" s="1">
        <v>0.14546162879999999</v>
      </c>
      <c r="W70" s="1">
        <v>0.16117631999999998</v>
      </c>
      <c r="X70" s="1">
        <v>0</v>
      </c>
      <c r="Y70" s="1">
        <v>1.8727196848366247E-2</v>
      </c>
      <c r="Z70" s="1">
        <v>2.0750356618688362E-2</v>
      </c>
    </row>
    <row r="71" spans="1:26" ht="15" customHeight="1">
      <c r="A71" s="115"/>
      <c r="B71" s="83" t="s">
        <v>197</v>
      </c>
      <c r="C71" s="84" t="s">
        <v>129</v>
      </c>
      <c r="D71" s="84"/>
      <c r="E71" s="84" t="s">
        <v>209</v>
      </c>
      <c r="F71" s="85">
        <v>0.14000000000000001</v>
      </c>
      <c r="G71" s="86">
        <v>0.36</v>
      </c>
      <c r="H71" s="1"/>
      <c r="I71" s="1" t="s">
        <v>197</v>
      </c>
      <c r="J71" s="1" t="s">
        <v>129</v>
      </c>
      <c r="K71" s="1"/>
      <c r="L71" s="1" t="s">
        <v>209</v>
      </c>
      <c r="M71" s="1">
        <v>0.14000000000000001</v>
      </c>
      <c r="N71" s="1">
        <v>0.12634999999999999</v>
      </c>
      <c r="O71" s="1">
        <v>0.36</v>
      </c>
      <c r="P71" s="1">
        <v>100.73519999999999</v>
      </c>
      <c r="Q71" s="84">
        <v>0</v>
      </c>
      <c r="R71" s="84">
        <v>100</v>
      </c>
      <c r="S71" s="1">
        <v>0</v>
      </c>
      <c r="T71" s="1">
        <v>100.73519999999999</v>
      </c>
      <c r="U71" s="1">
        <v>0</v>
      </c>
      <c r="V71" s="1">
        <v>1.2727892519999997E-2</v>
      </c>
      <c r="W71" s="1">
        <v>1.4102928000000001E-2</v>
      </c>
      <c r="X71" s="1">
        <v>0</v>
      </c>
      <c r="Y71" s="1">
        <v>1.6386297242320465E-3</v>
      </c>
      <c r="Z71" s="1">
        <v>1.8156562041352318E-3</v>
      </c>
    </row>
    <row r="72" spans="1:26" ht="15" customHeight="1">
      <c r="A72" s="116"/>
      <c r="B72" s="83" t="s">
        <v>207</v>
      </c>
      <c r="C72" s="84" t="s">
        <v>129</v>
      </c>
      <c r="D72" s="84"/>
      <c r="E72" s="84" t="s">
        <v>209</v>
      </c>
      <c r="F72" s="85">
        <v>0.68</v>
      </c>
      <c r="G72" s="86">
        <v>0.36</v>
      </c>
      <c r="H72" s="1"/>
      <c r="I72" s="1" t="s">
        <v>207</v>
      </c>
      <c r="J72" s="1" t="s">
        <v>129</v>
      </c>
      <c r="K72" s="1"/>
      <c r="L72" s="1" t="s">
        <v>209</v>
      </c>
      <c r="M72" s="1">
        <v>0.68</v>
      </c>
      <c r="N72" s="1">
        <v>0.61370000000000002</v>
      </c>
      <c r="O72" s="1">
        <v>0.36</v>
      </c>
      <c r="P72" s="1">
        <v>100.73519999999999</v>
      </c>
      <c r="Q72" s="84">
        <v>0</v>
      </c>
      <c r="R72" s="84">
        <v>100</v>
      </c>
      <c r="S72" s="1">
        <v>0</v>
      </c>
      <c r="T72" s="1">
        <v>100.73519999999999</v>
      </c>
      <c r="U72" s="1">
        <v>0</v>
      </c>
      <c r="V72" s="1">
        <v>6.1821192239999996E-2</v>
      </c>
      <c r="W72" s="1">
        <v>6.8499936000000011E-2</v>
      </c>
      <c r="X72" s="1">
        <v>0</v>
      </c>
      <c r="Y72" s="1">
        <v>7.9590586605556551E-3</v>
      </c>
      <c r="Z72" s="1">
        <v>8.8189015629425559E-3</v>
      </c>
    </row>
    <row r="73" spans="1:26" ht="15.75" customHeight="1">
      <c r="A73" s="88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28" t="s">
        <v>212</v>
      </c>
      <c r="B74" s="79" t="s">
        <v>113</v>
      </c>
      <c r="C74" s="79" t="s">
        <v>130</v>
      </c>
      <c r="D74" s="79"/>
      <c r="E74" s="79"/>
      <c r="F74" s="80">
        <v>87.6</v>
      </c>
      <c r="G74" s="81">
        <v>13.182</v>
      </c>
      <c r="H74" s="1"/>
      <c r="I74" s="1" t="s">
        <v>113</v>
      </c>
      <c r="J74" s="1" t="s">
        <v>213</v>
      </c>
      <c r="K74" s="1"/>
      <c r="L74" s="1"/>
      <c r="M74" s="1">
        <v>87.6</v>
      </c>
      <c r="N74" s="1">
        <v>75.106049999999982</v>
      </c>
      <c r="O74" s="1">
        <v>13.182</v>
      </c>
      <c r="P74" s="1">
        <v>3688.5872399999998</v>
      </c>
      <c r="Q74" s="82">
        <v>65</v>
      </c>
      <c r="R74" s="82">
        <v>35</v>
      </c>
      <c r="S74" s="1">
        <v>2397.5817059999999</v>
      </c>
      <c r="T74" s="1">
        <v>1291.0055339999999</v>
      </c>
      <c r="U74" s="1">
        <v>180.07289148992126</v>
      </c>
      <c r="V74" s="1">
        <v>96.962326186880659</v>
      </c>
      <c r="W74" s="1">
        <v>323.12024222399998</v>
      </c>
      <c r="X74" s="1">
        <v>23.18316186753885</v>
      </c>
      <c r="Y74" s="1">
        <v>12.48324100559784</v>
      </c>
      <c r="Z74" s="1">
        <v>41.59953681077323</v>
      </c>
    </row>
    <row r="75" spans="1:26" ht="15" customHeight="1">
      <c r="A75" s="129"/>
      <c r="B75" s="84" t="s">
        <v>75</v>
      </c>
      <c r="C75" s="84" t="s">
        <v>131</v>
      </c>
      <c r="D75" s="84"/>
      <c r="E75" s="84" t="s">
        <v>211</v>
      </c>
      <c r="F75" s="85">
        <v>1.1000000000000001</v>
      </c>
      <c r="G75" s="86">
        <v>14</v>
      </c>
      <c r="H75" s="1"/>
      <c r="I75" s="1" t="s">
        <v>75</v>
      </c>
      <c r="J75" s="1" t="s">
        <v>131</v>
      </c>
      <c r="K75" s="1"/>
      <c r="L75" s="1" t="s">
        <v>211</v>
      </c>
      <c r="M75" s="1">
        <v>1.1000000000000001</v>
      </c>
      <c r="N75" s="1">
        <v>0.94311249999999991</v>
      </c>
      <c r="O75" s="1">
        <v>14</v>
      </c>
      <c r="P75" s="1">
        <v>3917.48</v>
      </c>
      <c r="Q75" s="84">
        <v>65</v>
      </c>
      <c r="R75" s="84">
        <v>35</v>
      </c>
      <c r="S75" s="1">
        <v>2546.3620000000001</v>
      </c>
      <c r="T75" s="1">
        <v>1371.1179999999999</v>
      </c>
      <c r="U75" s="1">
        <v>2.4015058317250002</v>
      </c>
      <c r="V75" s="1">
        <v>1.2931185247749997</v>
      </c>
      <c r="W75" s="1">
        <v>4.3092280000000001</v>
      </c>
      <c r="X75" s="1">
        <v>0.30917756671794944</v>
      </c>
      <c r="Y75" s="1">
        <v>0.16648022823274192</v>
      </c>
      <c r="Z75" s="1">
        <v>0.55478384015243187</v>
      </c>
    </row>
    <row r="76" spans="1:26" ht="15" customHeight="1">
      <c r="A76" s="129"/>
      <c r="B76" s="84" t="s">
        <v>132</v>
      </c>
      <c r="C76" s="84" t="s">
        <v>133</v>
      </c>
      <c r="D76" s="84"/>
      <c r="E76" s="84" t="s">
        <v>214</v>
      </c>
      <c r="F76" s="85">
        <v>1</v>
      </c>
      <c r="G76" s="86">
        <v>5.91</v>
      </c>
      <c r="H76" s="1"/>
      <c r="I76" s="1" t="s">
        <v>215</v>
      </c>
      <c r="J76" s="1" t="s">
        <v>133</v>
      </c>
      <c r="K76" s="1"/>
      <c r="L76" s="1" t="s">
        <v>214</v>
      </c>
      <c r="M76" s="1">
        <v>1</v>
      </c>
      <c r="N76" s="1">
        <v>0.85737499999999989</v>
      </c>
      <c r="O76" s="1">
        <v>5.91</v>
      </c>
      <c r="P76" s="1">
        <v>1653.7362000000001</v>
      </c>
      <c r="Q76" s="84">
        <v>65</v>
      </c>
      <c r="R76" s="84">
        <v>35</v>
      </c>
      <c r="S76" s="1">
        <v>1074.9285300000001</v>
      </c>
      <c r="T76" s="1">
        <v>578.80767000000003</v>
      </c>
      <c r="U76" s="1">
        <v>0.9216168484087498</v>
      </c>
      <c r="V76" s="1">
        <v>0.49625522606624989</v>
      </c>
      <c r="W76" s="1">
        <v>1.6537362</v>
      </c>
      <c r="X76" s="1">
        <v>0.11865191034435586</v>
      </c>
      <c r="Y76" s="1">
        <v>6.3889490185422393E-2</v>
      </c>
      <c r="Z76" s="1">
        <v>0.21290730488966705</v>
      </c>
    </row>
    <row r="77" spans="1:26" ht="15" customHeight="1">
      <c r="A77" s="129"/>
      <c r="B77" s="84" t="s">
        <v>62</v>
      </c>
      <c r="C77" s="84" t="s">
        <v>134</v>
      </c>
      <c r="D77" s="84"/>
      <c r="E77" s="84" t="s">
        <v>216</v>
      </c>
      <c r="F77" s="85">
        <v>22</v>
      </c>
      <c r="G77" s="86">
        <v>11.04</v>
      </c>
      <c r="H77" s="1"/>
      <c r="I77" s="1" t="s">
        <v>62</v>
      </c>
      <c r="J77" s="1" t="s">
        <v>134</v>
      </c>
      <c r="K77" s="1"/>
      <c r="L77" s="1" t="s">
        <v>216</v>
      </c>
      <c r="M77" s="1">
        <v>22</v>
      </c>
      <c r="N77" s="1">
        <v>18.862249999999996</v>
      </c>
      <c r="O77" s="1">
        <v>11.04</v>
      </c>
      <c r="P77" s="1">
        <v>3089.2127999999998</v>
      </c>
      <c r="Q77" s="84">
        <v>65</v>
      </c>
      <c r="R77" s="84">
        <v>35</v>
      </c>
      <c r="S77" s="1">
        <v>2007.9883199999999</v>
      </c>
      <c r="T77" s="1">
        <v>1081.2244799999999</v>
      </c>
      <c r="U77" s="1">
        <v>37.87517768891999</v>
      </c>
      <c r="V77" s="1">
        <v>20.394326447879994</v>
      </c>
      <c r="W77" s="1">
        <v>67.962681599999996</v>
      </c>
      <c r="X77" s="1">
        <v>4.8761719093802292</v>
      </c>
      <c r="Y77" s="1">
        <v>2.6256310281278155</v>
      </c>
      <c r="Z77" s="1">
        <v>8.7497337075469268</v>
      </c>
    </row>
    <row r="78" spans="1:26" ht="15" customHeight="1">
      <c r="A78" s="129"/>
      <c r="B78" s="90" t="s">
        <v>62</v>
      </c>
      <c r="C78" s="90" t="s">
        <v>134</v>
      </c>
      <c r="D78" s="90" t="s">
        <v>135</v>
      </c>
      <c r="E78" s="90" t="s">
        <v>217</v>
      </c>
      <c r="F78" s="91">
        <v>22</v>
      </c>
      <c r="G78" s="92">
        <v>0.95</v>
      </c>
      <c r="H78" s="1"/>
      <c r="I78" s="1" t="s">
        <v>62</v>
      </c>
      <c r="J78" s="1" t="s">
        <v>134</v>
      </c>
      <c r="K78" s="1" t="s">
        <v>135</v>
      </c>
      <c r="L78" s="1" t="s">
        <v>217</v>
      </c>
      <c r="M78" s="1">
        <v>22</v>
      </c>
      <c r="N78" s="1">
        <v>18.862249999999996</v>
      </c>
      <c r="O78" s="1">
        <v>0.95</v>
      </c>
      <c r="P78" s="1">
        <v>265.82900000000001</v>
      </c>
      <c r="Q78" s="90">
        <v>65</v>
      </c>
      <c r="R78" s="90">
        <v>35</v>
      </c>
      <c r="S78" s="1">
        <v>172.78885000000002</v>
      </c>
      <c r="T78" s="1">
        <v>93.040149999999997</v>
      </c>
      <c r="U78" s="1">
        <v>3.2591864859124993</v>
      </c>
      <c r="V78" s="1">
        <v>1.7549465693374993</v>
      </c>
      <c r="W78" s="1">
        <v>5.8482379999999994</v>
      </c>
      <c r="X78" s="1">
        <v>0.41959812626007403</v>
      </c>
      <c r="Y78" s="1">
        <v>0.22593745260157827</v>
      </c>
      <c r="Z78" s="1">
        <v>0.75292092592115756</v>
      </c>
    </row>
    <row r="79" spans="1:26" ht="15" customHeight="1">
      <c r="A79" s="129"/>
      <c r="B79" s="90" t="s">
        <v>62</v>
      </c>
      <c r="C79" s="90" t="s">
        <v>134</v>
      </c>
      <c r="D79" s="90" t="s">
        <v>136</v>
      </c>
      <c r="E79" s="90" t="s">
        <v>218</v>
      </c>
      <c r="F79" s="91">
        <v>22</v>
      </c>
      <c r="G79" s="92">
        <v>2.93</v>
      </c>
      <c r="H79" s="1"/>
      <c r="I79" s="1" t="s">
        <v>62</v>
      </c>
      <c r="J79" s="1" t="s">
        <v>134</v>
      </c>
      <c r="K79" s="1" t="s">
        <v>136</v>
      </c>
      <c r="L79" s="1" t="s">
        <v>218</v>
      </c>
      <c r="M79" s="1">
        <v>22</v>
      </c>
      <c r="N79" s="1">
        <v>18.862249999999996</v>
      </c>
      <c r="O79" s="1">
        <v>2.93</v>
      </c>
      <c r="P79" s="1">
        <v>819.87260000000003</v>
      </c>
      <c r="Q79" s="90">
        <v>65</v>
      </c>
      <c r="R79" s="90">
        <v>35</v>
      </c>
      <c r="S79" s="1">
        <v>532.91719000000001</v>
      </c>
      <c r="T79" s="1">
        <v>286.95541000000003</v>
      </c>
      <c r="U79" s="1">
        <v>10.052017267077497</v>
      </c>
      <c r="V79" s="1">
        <v>5.4126246822724982</v>
      </c>
      <c r="W79" s="1">
        <v>18.037197200000001</v>
      </c>
      <c r="X79" s="1">
        <v>1.2941289578337021</v>
      </c>
      <c r="Y79" s="1">
        <v>0.69683866960276264</v>
      </c>
      <c r="Z79" s="1">
        <v>2.3221666452094651</v>
      </c>
    </row>
    <row r="80" spans="1:26" ht="15" customHeight="1">
      <c r="A80" s="129"/>
      <c r="B80" s="90" t="s">
        <v>62</v>
      </c>
      <c r="C80" s="90" t="s">
        <v>134</v>
      </c>
      <c r="D80" s="90" t="s">
        <v>137</v>
      </c>
      <c r="E80" s="90" t="s">
        <v>219</v>
      </c>
      <c r="F80" s="91">
        <v>22</v>
      </c>
      <c r="G80" s="92">
        <v>2.1800000000000002</v>
      </c>
      <c r="H80" s="1"/>
      <c r="I80" s="1" t="s">
        <v>62</v>
      </c>
      <c r="J80" s="1" t="s">
        <v>134</v>
      </c>
      <c r="K80" s="1" t="s">
        <v>137</v>
      </c>
      <c r="L80" s="1" t="s">
        <v>219</v>
      </c>
      <c r="M80" s="1">
        <v>22</v>
      </c>
      <c r="N80" s="1">
        <v>18.862249999999996</v>
      </c>
      <c r="O80" s="1">
        <v>2.1800000000000002</v>
      </c>
      <c r="P80" s="1">
        <v>610.00760000000002</v>
      </c>
      <c r="Q80" s="90">
        <v>65</v>
      </c>
      <c r="R80" s="90">
        <v>35</v>
      </c>
      <c r="S80" s="1">
        <v>396.50493999999998</v>
      </c>
      <c r="T80" s="1">
        <v>213.50265999999999</v>
      </c>
      <c r="U80" s="1">
        <v>7.4789753045149991</v>
      </c>
      <c r="V80" s="1">
        <v>4.0271405485849989</v>
      </c>
      <c r="W80" s="1">
        <v>13.4201672</v>
      </c>
      <c r="X80" s="1">
        <v>0.96286727920732795</v>
      </c>
      <c r="Y80" s="1">
        <v>0.5184669964962535</v>
      </c>
      <c r="Z80" s="1">
        <v>1.7277553879032883</v>
      </c>
    </row>
    <row r="81" spans="1:26" ht="15" customHeight="1">
      <c r="A81" s="129"/>
      <c r="B81" s="90" t="s">
        <v>62</v>
      </c>
      <c r="C81" s="90" t="s">
        <v>134</v>
      </c>
      <c r="D81" s="90" t="s">
        <v>138</v>
      </c>
      <c r="E81" s="90"/>
      <c r="F81" s="91">
        <v>22</v>
      </c>
      <c r="G81" s="92">
        <v>6.08</v>
      </c>
      <c r="H81" s="1"/>
      <c r="I81" s="1" t="s">
        <v>62</v>
      </c>
      <c r="J81" s="1" t="s">
        <v>134</v>
      </c>
      <c r="K81" s="1" t="s">
        <v>138</v>
      </c>
      <c r="L81" s="1"/>
      <c r="M81" s="1">
        <v>22</v>
      </c>
      <c r="N81" s="1">
        <v>18.862249999999996</v>
      </c>
      <c r="O81" s="1">
        <v>6.08</v>
      </c>
      <c r="P81" s="1">
        <v>1701.3055999999999</v>
      </c>
      <c r="Q81" s="90">
        <v>65</v>
      </c>
      <c r="R81" s="90">
        <v>35</v>
      </c>
      <c r="S81" s="1">
        <v>1105.8486399999999</v>
      </c>
      <c r="T81" s="1">
        <v>595.45695999999998</v>
      </c>
      <c r="U81" s="1">
        <v>20.858793509839995</v>
      </c>
      <c r="V81" s="1">
        <v>11.231658043759996</v>
      </c>
      <c r="W81" s="1">
        <v>37.428723199999993</v>
      </c>
      <c r="X81" s="1">
        <v>2.6854280080644739</v>
      </c>
      <c r="Y81" s="1">
        <v>1.4459996966501012</v>
      </c>
      <c r="Z81" s="1">
        <v>4.818693925895408</v>
      </c>
    </row>
    <row r="82" spans="1:26" ht="15" customHeight="1">
      <c r="A82" s="129"/>
      <c r="B82" s="90" t="s">
        <v>62</v>
      </c>
      <c r="C82" s="90" t="s">
        <v>134</v>
      </c>
      <c r="D82" s="90" t="s">
        <v>139</v>
      </c>
      <c r="E82" s="90" t="s">
        <v>220</v>
      </c>
      <c r="F82" s="91">
        <v>22</v>
      </c>
      <c r="G82" s="92">
        <v>4.96</v>
      </c>
      <c r="H82" s="1"/>
      <c r="I82" s="1" t="s">
        <v>62</v>
      </c>
      <c r="J82" s="1" t="s">
        <v>134</v>
      </c>
      <c r="K82" s="1" t="s">
        <v>139</v>
      </c>
      <c r="L82" s="1" t="s">
        <v>220</v>
      </c>
      <c r="M82" s="1">
        <v>22</v>
      </c>
      <c r="N82" s="1">
        <v>18.862249999999996</v>
      </c>
      <c r="O82" s="1">
        <v>4.96</v>
      </c>
      <c r="P82" s="1">
        <v>1387.9071999999999</v>
      </c>
      <c r="Q82" s="90">
        <v>65</v>
      </c>
      <c r="R82" s="90">
        <v>35</v>
      </c>
      <c r="S82" s="1">
        <v>902.13967999999988</v>
      </c>
      <c r="T82" s="1">
        <v>485.76751999999993</v>
      </c>
      <c r="U82" s="1">
        <v>17.016384179079996</v>
      </c>
      <c r="V82" s="1">
        <v>9.1626684041199979</v>
      </c>
      <c r="W82" s="1">
        <v>30.5339584</v>
      </c>
      <c r="X82" s="1">
        <v>2.1907439013157548</v>
      </c>
      <c r="Y82" s="1">
        <v>1.1796313314777143</v>
      </c>
      <c r="Z82" s="1">
        <v>3.9310397816515179</v>
      </c>
    </row>
    <row r="83" spans="1:26" ht="15" customHeight="1">
      <c r="A83" s="129"/>
      <c r="B83" s="84" t="s">
        <v>62</v>
      </c>
      <c r="C83" s="84" t="s">
        <v>140</v>
      </c>
      <c r="D83" s="84"/>
      <c r="E83" s="84" t="s">
        <v>221</v>
      </c>
      <c r="F83" s="85">
        <v>10</v>
      </c>
      <c r="G83" s="86">
        <v>13.99</v>
      </c>
      <c r="H83" s="1"/>
      <c r="I83" s="1" t="s">
        <v>62</v>
      </c>
      <c r="J83" s="1" t="s">
        <v>140</v>
      </c>
      <c r="K83" s="1"/>
      <c r="L83" s="1" t="s">
        <v>221</v>
      </c>
      <c r="M83" s="1">
        <v>10</v>
      </c>
      <c r="N83" s="1">
        <v>8.5737500000000004</v>
      </c>
      <c r="O83" s="1">
        <v>13.99</v>
      </c>
      <c r="P83" s="1">
        <v>3914.6817999999998</v>
      </c>
      <c r="Q83" s="84">
        <v>65</v>
      </c>
      <c r="R83" s="84">
        <v>35</v>
      </c>
      <c r="S83" s="1">
        <v>2544.5431699999999</v>
      </c>
      <c r="T83" s="1">
        <v>1370.1386299999999</v>
      </c>
      <c r="U83" s="1">
        <v>21.816277003787498</v>
      </c>
      <c r="V83" s="1">
        <v>11.7472260789625</v>
      </c>
      <c r="W83" s="1">
        <v>39.146817999999996</v>
      </c>
      <c r="X83" s="1">
        <v>2.8086975054442282</v>
      </c>
      <c r="Y83" s="1">
        <v>1.5123755798545846</v>
      </c>
      <c r="Z83" s="1">
        <v>5.0398869634626768</v>
      </c>
    </row>
    <row r="84" spans="1:26" ht="15" customHeight="1">
      <c r="A84" s="129"/>
      <c r="B84" s="90" t="s">
        <v>62</v>
      </c>
      <c r="C84" s="90" t="s">
        <v>140</v>
      </c>
      <c r="D84" s="90" t="s">
        <v>135</v>
      </c>
      <c r="E84" s="90" t="s">
        <v>222</v>
      </c>
      <c r="F84" s="91">
        <v>10</v>
      </c>
      <c r="G84" s="92">
        <v>1.3</v>
      </c>
      <c r="H84" s="1"/>
      <c r="I84" s="1" t="s">
        <v>62</v>
      </c>
      <c r="J84" s="1" t="s">
        <v>140</v>
      </c>
      <c r="K84" s="1" t="s">
        <v>135</v>
      </c>
      <c r="L84" s="1" t="s">
        <v>222</v>
      </c>
      <c r="M84" s="1">
        <v>10</v>
      </c>
      <c r="N84" s="1">
        <v>8.5737500000000004</v>
      </c>
      <c r="O84" s="1">
        <v>1.3</v>
      </c>
      <c r="P84" s="1">
        <v>363.76600000000002</v>
      </c>
      <c r="Q84" s="90">
        <v>65</v>
      </c>
      <c r="R84" s="90">
        <v>35</v>
      </c>
      <c r="S84" s="1">
        <v>236.4479</v>
      </c>
      <c r="T84" s="1">
        <v>127.31810000000002</v>
      </c>
      <c r="U84" s="1">
        <v>2.0272451826250002</v>
      </c>
      <c r="V84" s="1">
        <v>1.091593559875</v>
      </c>
      <c r="W84" s="1">
        <v>3.6376599999999999</v>
      </c>
      <c r="X84" s="1">
        <v>0.26099404982684044</v>
      </c>
      <c r="Y84" s="1">
        <v>0.14053525759906788</v>
      </c>
      <c r="Z84" s="1">
        <v>0.4683240209078971</v>
      </c>
    </row>
    <row r="85" spans="1:26" ht="15" customHeight="1">
      <c r="A85" s="129"/>
      <c r="B85" s="90" t="s">
        <v>62</v>
      </c>
      <c r="C85" s="90" t="s">
        <v>140</v>
      </c>
      <c r="D85" s="90" t="s">
        <v>141</v>
      </c>
      <c r="E85" s="90" t="s">
        <v>223</v>
      </c>
      <c r="F85" s="91">
        <v>10</v>
      </c>
      <c r="G85" s="92">
        <v>0.33</v>
      </c>
      <c r="H85" s="1"/>
      <c r="I85" s="1" t="s">
        <v>62</v>
      </c>
      <c r="J85" s="1" t="s">
        <v>140</v>
      </c>
      <c r="K85" s="1" t="s">
        <v>141</v>
      </c>
      <c r="L85" s="1" t="s">
        <v>223</v>
      </c>
      <c r="M85" s="1">
        <v>10</v>
      </c>
      <c r="N85" s="1">
        <v>8.5737500000000004</v>
      </c>
      <c r="O85" s="1">
        <v>0.33</v>
      </c>
      <c r="P85" s="1">
        <v>92.340600000000009</v>
      </c>
      <c r="Q85" s="90">
        <v>65</v>
      </c>
      <c r="R85" s="90">
        <v>35</v>
      </c>
      <c r="S85" s="1">
        <v>60.021390000000011</v>
      </c>
      <c r="T85" s="1">
        <v>32.319210000000005</v>
      </c>
      <c r="U85" s="1">
        <v>0.51460839251250001</v>
      </c>
      <c r="V85" s="1">
        <v>0.27709682673750002</v>
      </c>
      <c r="W85" s="1">
        <v>0.92340600000000006</v>
      </c>
      <c r="X85" s="1">
        <v>6.6252335725274863E-2</v>
      </c>
      <c r="Y85" s="1">
        <v>3.5674334621301859E-2</v>
      </c>
      <c r="Z85" s="1">
        <v>0.11888225146123542</v>
      </c>
    </row>
    <row r="86" spans="1:26" ht="15" customHeight="1">
      <c r="A86" s="129"/>
      <c r="B86" s="90" t="s">
        <v>62</v>
      </c>
      <c r="C86" s="90" t="s">
        <v>140</v>
      </c>
      <c r="D86" s="90" t="s">
        <v>137</v>
      </c>
      <c r="E86" s="90" t="s">
        <v>222</v>
      </c>
      <c r="F86" s="91">
        <v>10</v>
      </c>
      <c r="G86" s="92">
        <v>2.4500000000000002</v>
      </c>
      <c r="H86" s="1"/>
      <c r="I86" s="1" t="s">
        <v>62</v>
      </c>
      <c r="J86" s="1" t="s">
        <v>140</v>
      </c>
      <c r="K86" s="1" t="s">
        <v>137</v>
      </c>
      <c r="L86" s="1" t="s">
        <v>222</v>
      </c>
      <c r="M86" s="1">
        <v>10</v>
      </c>
      <c r="N86" s="1">
        <v>8.5737500000000004</v>
      </c>
      <c r="O86" s="1">
        <v>2.4500000000000002</v>
      </c>
      <c r="P86" s="1">
        <v>685.55900000000008</v>
      </c>
      <c r="Q86" s="90">
        <v>65</v>
      </c>
      <c r="R86" s="90">
        <v>35</v>
      </c>
      <c r="S86" s="1">
        <v>445.61335000000008</v>
      </c>
      <c r="T86" s="1">
        <v>239.94565000000003</v>
      </c>
      <c r="U86" s="1">
        <v>3.8205774595625006</v>
      </c>
      <c r="V86" s="1">
        <v>2.0572340166875001</v>
      </c>
      <c r="W86" s="1">
        <v>6.8555900000000003</v>
      </c>
      <c r="X86" s="1">
        <v>0.4918734015967377</v>
      </c>
      <c r="Y86" s="1">
        <v>0.26485490855208949</v>
      </c>
      <c r="Z86" s="1">
        <v>0.88261065478795997</v>
      </c>
    </row>
    <row r="87" spans="1:26" ht="15" customHeight="1">
      <c r="A87" s="129"/>
      <c r="B87" s="90" t="s">
        <v>62</v>
      </c>
      <c r="C87" s="90" t="s">
        <v>140</v>
      </c>
      <c r="D87" s="90" t="s">
        <v>138</v>
      </c>
      <c r="E87" s="90"/>
      <c r="F87" s="91">
        <v>10</v>
      </c>
      <c r="G87" s="92">
        <v>4.08</v>
      </c>
      <c r="H87" s="1"/>
      <c r="I87" s="1" t="s">
        <v>62</v>
      </c>
      <c r="J87" s="1" t="s">
        <v>140</v>
      </c>
      <c r="K87" s="1" t="s">
        <v>138</v>
      </c>
      <c r="L87" s="1"/>
      <c r="M87" s="1">
        <v>10</v>
      </c>
      <c r="N87" s="1">
        <v>8.5737500000000004</v>
      </c>
      <c r="O87" s="1">
        <v>4.08</v>
      </c>
      <c r="P87" s="1">
        <v>1141.6656</v>
      </c>
      <c r="Q87" s="90">
        <v>65</v>
      </c>
      <c r="R87" s="90">
        <v>35</v>
      </c>
      <c r="S87" s="1">
        <v>742.08263999999997</v>
      </c>
      <c r="T87" s="1">
        <v>399.58296000000001</v>
      </c>
      <c r="U87" s="1">
        <v>6.362431034700001</v>
      </c>
      <c r="V87" s="1">
        <v>3.4259244032999998</v>
      </c>
      <c r="W87" s="1">
        <v>11.416656</v>
      </c>
      <c r="X87" s="1">
        <v>0.81911978714885292</v>
      </c>
      <c r="Y87" s="1">
        <v>0.44106450077245923</v>
      </c>
      <c r="Z87" s="1">
        <v>1.4698169271570924</v>
      </c>
    </row>
    <row r="88" spans="1:26" ht="15" customHeight="1">
      <c r="A88" s="129"/>
      <c r="B88" s="90" t="s">
        <v>62</v>
      </c>
      <c r="C88" s="90" t="s">
        <v>140</v>
      </c>
      <c r="D88" s="90" t="s">
        <v>139</v>
      </c>
      <c r="E88" s="90" t="s">
        <v>224</v>
      </c>
      <c r="F88" s="91">
        <v>10</v>
      </c>
      <c r="G88" s="92">
        <v>9.91</v>
      </c>
      <c r="H88" s="1"/>
      <c r="I88" s="1" t="s">
        <v>62</v>
      </c>
      <c r="J88" s="1" t="s">
        <v>140</v>
      </c>
      <c r="K88" s="1" t="s">
        <v>139</v>
      </c>
      <c r="L88" s="1" t="s">
        <v>224</v>
      </c>
      <c r="M88" s="1">
        <v>10</v>
      </c>
      <c r="N88" s="1">
        <v>8.5737500000000004</v>
      </c>
      <c r="O88" s="1">
        <v>9.91</v>
      </c>
      <c r="P88" s="1">
        <v>2773.0162</v>
      </c>
      <c r="Q88" s="90">
        <v>65</v>
      </c>
      <c r="R88" s="90">
        <v>35</v>
      </c>
      <c r="S88" s="1">
        <v>1802.4605300000001</v>
      </c>
      <c r="T88" s="1">
        <v>970.55566999999996</v>
      </c>
      <c r="U88" s="1">
        <v>15.453845969087501</v>
      </c>
      <c r="V88" s="1">
        <v>8.3213016756624985</v>
      </c>
      <c r="W88" s="1">
        <v>27.730161999999996</v>
      </c>
      <c r="X88" s="1">
        <v>1.9895777182953756</v>
      </c>
      <c r="Y88" s="1">
        <v>1.071311079082125</v>
      </c>
      <c r="Z88" s="1">
        <v>3.5700700363055846</v>
      </c>
    </row>
    <row r="89" spans="1:26" ht="15" customHeight="1">
      <c r="A89" s="129"/>
      <c r="B89" s="84" t="s">
        <v>62</v>
      </c>
      <c r="C89" s="84" t="s">
        <v>142</v>
      </c>
      <c r="D89" s="84"/>
      <c r="E89" s="84" t="s">
        <v>216</v>
      </c>
      <c r="F89" s="85">
        <v>4.4000000000000004</v>
      </c>
      <c r="G89" s="86">
        <v>9.52</v>
      </c>
      <c r="H89" s="1"/>
      <c r="I89" s="1" t="s">
        <v>62</v>
      </c>
      <c r="J89" s="1" t="s">
        <v>142</v>
      </c>
      <c r="K89" s="1"/>
      <c r="L89" s="1" t="s">
        <v>216</v>
      </c>
      <c r="M89" s="1">
        <v>4.4000000000000004</v>
      </c>
      <c r="N89" s="1">
        <v>3.7724499999999996</v>
      </c>
      <c r="O89" s="1">
        <v>9.52</v>
      </c>
      <c r="P89" s="1">
        <v>2663.8863999999999</v>
      </c>
      <c r="Q89" s="84">
        <v>65</v>
      </c>
      <c r="R89" s="84">
        <v>35</v>
      </c>
      <c r="S89" s="1">
        <v>1731.5261599999999</v>
      </c>
      <c r="T89" s="1">
        <v>932.36023999999986</v>
      </c>
      <c r="U89" s="1">
        <v>6.5320958622919987</v>
      </c>
      <c r="V89" s="1">
        <v>3.5172823873879993</v>
      </c>
      <c r="W89" s="1">
        <v>11.721100160000001</v>
      </c>
      <c r="X89" s="1">
        <v>0.84096298147282211</v>
      </c>
      <c r="Y89" s="1">
        <v>0.45282622079305807</v>
      </c>
      <c r="Z89" s="1">
        <v>1.509012045214615</v>
      </c>
    </row>
    <row r="90" spans="1:26" ht="15" customHeight="1">
      <c r="A90" s="129"/>
      <c r="B90" s="90" t="s">
        <v>62</v>
      </c>
      <c r="C90" s="90" t="s">
        <v>142</v>
      </c>
      <c r="D90" s="90" t="s">
        <v>135</v>
      </c>
      <c r="E90" s="90" t="s">
        <v>217</v>
      </c>
      <c r="F90" s="91">
        <v>4.4000000000000004</v>
      </c>
      <c r="G90" s="92">
        <v>0.95</v>
      </c>
      <c r="H90" s="1"/>
      <c r="I90" s="1" t="s">
        <v>62</v>
      </c>
      <c r="J90" s="1" t="s">
        <v>142</v>
      </c>
      <c r="K90" s="1" t="s">
        <v>135</v>
      </c>
      <c r="L90" s="1" t="s">
        <v>217</v>
      </c>
      <c r="M90" s="1">
        <v>4.4000000000000004</v>
      </c>
      <c r="N90" s="1">
        <v>3.7724499999999996</v>
      </c>
      <c r="O90" s="1">
        <v>0.95</v>
      </c>
      <c r="P90" s="1">
        <v>265.82900000000001</v>
      </c>
      <c r="Q90" s="90">
        <v>65</v>
      </c>
      <c r="R90" s="90">
        <v>35</v>
      </c>
      <c r="S90" s="1">
        <v>172.78885000000002</v>
      </c>
      <c r="T90" s="1">
        <v>93.040149999999997</v>
      </c>
      <c r="U90" s="1">
        <v>0.65183729718249994</v>
      </c>
      <c r="V90" s="1">
        <v>0.35098931386749999</v>
      </c>
      <c r="W90" s="1">
        <v>1.1696475999999998</v>
      </c>
      <c r="X90" s="1">
        <v>8.3919625252014823E-2</v>
      </c>
      <c r="Y90" s="1">
        <v>4.5187490520315676E-2</v>
      </c>
      <c r="Z90" s="1">
        <v>0.1505841851842315</v>
      </c>
    </row>
    <row r="91" spans="1:26" ht="15" customHeight="1">
      <c r="A91" s="129"/>
      <c r="B91" s="90" t="s">
        <v>62</v>
      </c>
      <c r="C91" s="90" t="s">
        <v>142</v>
      </c>
      <c r="D91" s="90" t="s">
        <v>136</v>
      </c>
      <c r="E91" s="90" t="s">
        <v>218</v>
      </c>
      <c r="F91" s="91">
        <v>4.4000000000000004</v>
      </c>
      <c r="G91" s="92">
        <v>2.93</v>
      </c>
      <c r="H91" s="1"/>
      <c r="I91" s="1" t="s">
        <v>62</v>
      </c>
      <c r="J91" s="1" t="s">
        <v>142</v>
      </c>
      <c r="K91" s="1" t="s">
        <v>136</v>
      </c>
      <c r="L91" s="1" t="s">
        <v>218</v>
      </c>
      <c r="M91" s="1">
        <v>4.4000000000000004</v>
      </c>
      <c r="N91" s="1">
        <v>3.7724499999999996</v>
      </c>
      <c r="O91" s="1">
        <v>2.93</v>
      </c>
      <c r="P91" s="1">
        <v>819.87260000000003</v>
      </c>
      <c r="Q91" s="90">
        <v>65</v>
      </c>
      <c r="R91" s="90">
        <v>35</v>
      </c>
      <c r="S91" s="1">
        <v>532.91719000000001</v>
      </c>
      <c r="T91" s="1">
        <v>286.95541000000003</v>
      </c>
      <c r="U91" s="1">
        <v>2.0104034534155</v>
      </c>
      <c r="V91" s="1">
        <v>1.0825249364544998</v>
      </c>
      <c r="W91" s="1">
        <v>3.6074394400000003</v>
      </c>
      <c r="X91" s="1">
        <v>0.25882579156674046</v>
      </c>
      <c r="Y91" s="1">
        <v>0.13936773392055252</v>
      </c>
      <c r="Z91" s="1">
        <v>0.46443332904189305</v>
      </c>
    </row>
    <row r="92" spans="1:26" ht="15" customHeight="1">
      <c r="A92" s="129"/>
      <c r="B92" s="90" t="s">
        <v>62</v>
      </c>
      <c r="C92" s="90" t="s">
        <v>142</v>
      </c>
      <c r="D92" s="90" t="s">
        <v>137</v>
      </c>
      <c r="E92" s="90" t="s">
        <v>219</v>
      </c>
      <c r="F92" s="91">
        <v>4.4000000000000004</v>
      </c>
      <c r="G92" s="92">
        <v>2.1800000000000002</v>
      </c>
      <c r="H92" s="1"/>
      <c r="I92" s="1" t="s">
        <v>62</v>
      </c>
      <c r="J92" s="1" t="s">
        <v>142</v>
      </c>
      <c r="K92" s="1" t="s">
        <v>137</v>
      </c>
      <c r="L92" s="1" t="s">
        <v>219</v>
      </c>
      <c r="M92" s="1">
        <v>4.4000000000000004</v>
      </c>
      <c r="N92" s="1">
        <v>3.7724499999999996</v>
      </c>
      <c r="O92" s="1">
        <v>2.1800000000000002</v>
      </c>
      <c r="P92" s="1">
        <v>610.00760000000002</v>
      </c>
      <c r="Q92" s="90">
        <v>65</v>
      </c>
      <c r="R92" s="90">
        <v>35</v>
      </c>
      <c r="S92" s="1">
        <v>396.50493999999998</v>
      </c>
      <c r="T92" s="1">
        <v>213.50265999999999</v>
      </c>
      <c r="U92" s="1">
        <v>1.4957950609030002</v>
      </c>
      <c r="V92" s="1">
        <v>0.80542810971699996</v>
      </c>
      <c r="W92" s="1">
        <v>2.6840334400000008</v>
      </c>
      <c r="X92" s="1">
        <v>0.19257345584146565</v>
      </c>
      <c r="Y92" s="1">
        <v>0.10369339929925071</v>
      </c>
      <c r="Z92" s="1">
        <v>0.34555107758065773</v>
      </c>
    </row>
    <row r="93" spans="1:26" ht="15" customHeight="1">
      <c r="A93" s="129"/>
      <c r="B93" s="90" t="s">
        <v>62</v>
      </c>
      <c r="C93" s="90" t="s">
        <v>142</v>
      </c>
      <c r="D93" s="90" t="s">
        <v>138</v>
      </c>
      <c r="E93" s="90"/>
      <c r="F93" s="91">
        <v>4.4000000000000004</v>
      </c>
      <c r="G93" s="92">
        <v>6.08</v>
      </c>
      <c r="H93" s="1"/>
      <c r="I93" s="1" t="s">
        <v>62</v>
      </c>
      <c r="J93" s="1" t="s">
        <v>142</v>
      </c>
      <c r="K93" s="1" t="s">
        <v>138</v>
      </c>
      <c r="L93" s="1"/>
      <c r="M93" s="1">
        <v>4.4000000000000004</v>
      </c>
      <c r="N93" s="1">
        <v>3.7724499999999996</v>
      </c>
      <c r="O93" s="1">
        <v>6.08</v>
      </c>
      <c r="P93" s="1">
        <v>1701.3055999999999</v>
      </c>
      <c r="Q93" s="90">
        <v>65</v>
      </c>
      <c r="R93" s="90">
        <v>35</v>
      </c>
      <c r="S93" s="1">
        <v>1105.8486399999999</v>
      </c>
      <c r="T93" s="1">
        <v>595.45695999999998</v>
      </c>
      <c r="U93" s="1">
        <v>4.1717587019679998</v>
      </c>
      <c r="V93" s="1">
        <v>2.2463316087519996</v>
      </c>
      <c r="W93" s="1">
        <v>7.4857446400000009</v>
      </c>
      <c r="X93" s="1">
        <v>0.53708560161289487</v>
      </c>
      <c r="Y93" s="1">
        <v>0.28919993933002031</v>
      </c>
      <c r="Z93" s="1">
        <v>0.96373878517908196</v>
      </c>
    </row>
    <row r="94" spans="1:26" ht="15" customHeight="1">
      <c r="A94" s="129"/>
      <c r="B94" s="90" t="s">
        <v>62</v>
      </c>
      <c r="C94" s="90" t="s">
        <v>142</v>
      </c>
      <c r="D94" s="90" t="s">
        <v>139</v>
      </c>
      <c r="E94" s="90" t="s">
        <v>225</v>
      </c>
      <c r="F94" s="91">
        <v>4.4000000000000004</v>
      </c>
      <c r="G94" s="92">
        <v>3.44</v>
      </c>
      <c r="H94" s="1"/>
      <c r="I94" s="1" t="s">
        <v>62</v>
      </c>
      <c r="J94" s="1" t="s">
        <v>142</v>
      </c>
      <c r="K94" s="1" t="s">
        <v>139</v>
      </c>
      <c r="L94" s="1" t="s">
        <v>225</v>
      </c>
      <c r="M94" s="1">
        <v>4.4000000000000004</v>
      </c>
      <c r="N94" s="1">
        <v>3.7724499999999996</v>
      </c>
      <c r="O94" s="1">
        <v>3.44</v>
      </c>
      <c r="P94" s="1">
        <v>962.58079999999995</v>
      </c>
      <c r="Q94" s="90">
        <v>65</v>
      </c>
      <c r="R94" s="90">
        <v>35</v>
      </c>
      <c r="S94" s="1">
        <v>625.67751999999996</v>
      </c>
      <c r="T94" s="1">
        <v>336.90328</v>
      </c>
      <c r="U94" s="1">
        <v>2.3603371603239993</v>
      </c>
      <c r="V94" s="1">
        <v>1.2709507786359997</v>
      </c>
      <c r="W94" s="1">
        <v>4.2353555199999997</v>
      </c>
      <c r="X94" s="1">
        <v>0.3038773798599273</v>
      </c>
      <c r="Y94" s="1">
        <v>0.16362628146303779</v>
      </c>
      <c r="Z94" s="1">
        <v>0.54527326003553311</v>
      </c>
    </row>
    <row r="95" spans="1:26" ht="15" customHeight="1">
      <c r="A95" s="129"/>
      <c r="B95" s="84" t="s">
        <v>62</v>
      </c>
      <c r="C95" s="84" t="s">
        <v>143</v>
      </c>
      <c r="D95" s="84"/>
      <c r="E95" s="84" t="s">
        <v>226</v>
      </c>
      <c r="F95" s="85">
        <v>8</v>
      </c>
      <c r="G95" s="86">
        <v>15.78</v>
      </c>
      <c r="H95" s="1"/>
      <c r="I95" s="1" t="s">
        <v>62</v>
      </c>
      <c r="J95" s="1" t="s">
        <v>143</v>
      </c>
      <c r="K95" s="1"/>
      <c r="L95" s="1" t="s">
        <v>226</v>
      </c>
      <c r="M95" s="1">
        <v>8</v>
      </c>
      <c r="N95" s="1">
        <v>6.8589999999999991</v>
      </c>
      <c r="O95" s="1">
        <v>15.78</v>
      </c>
      <c r="P95" s="1">
        <v>4415.5595999999996</v>
      </c>
      <c r="Q95" s="84">
        <v>65</v>
      </c>
      <c r="R95" s="84">
        <v>35</v>
      </c>
      <c r="S95" s="1">
        <v>2870.1137399999993</v>
      </c>
      <c r="T95" s="1">
        <v>1545.4458599999998</v>
      </c>
      <c r="U95" s="1">
        <v>19.686110142659995</v>
      </c>
      <c r="V95" s="1">
        <v>10.600213153739997</v>
      </c>
      <c r="W95" s="1">
        <v>35.324476799999999</v>
      </c>
      <c r="X95" s="1">
        <v>2.5344529884723324</v>
      </c>
      <c r="Y95" s="1">
        <v>1.3647054553312559</v>
      </c>
      <c r="Z95" s="1">
        <v>4.5477864922625333</v>
      </c>
    </row>
    <row r="96" spans="1:26" ht="15" customHeight="1">
      <c r="A96" s="129"/>
      <c r="B96" s="90" t="s">
        <v>62</v>
      </c>
      <c r="C96" s="90" t="s">
        <v>143</v>
      </c>
      <c r="D96" s="90" t="s">
        <v>135</v>
      </c>
      <c r="E96" s="90" t="s">
        <v>222</v>
      </c>
      <c r="F96" s="91">
        <v>8</v>
      </c>
      <c r="G96" s="92">
        <v>1.3</v>
      </c>
      <c r="H96" s="1"/>
      <c r="I96" s="1" t="s">
        <v>62</v>
      </c>
      <c r="J96" s="1" t="s">
        <v>143</v>
      </c>
      <c r="K96" s="1" t="s">
        <v>135</v>
      </c>
      <c r="L96" s="1" t="s">
        <v>222</v>
      </c>
      <c r="M96" s="1">
        <v>8</v>
      </c>
      <c r="N96" s="1">
        <v>6.8589999999999991</v>
      </c>
      <c r="O96" s="1">
        <v>1.3</v>
      </c>
      <c r="P96" s="1">
        <v>363.76600000000002</v>
      </c>
      <c r="Q96" s="90">
        <v>65</v>
      </c>
      <c r="R96" s="90">
        <v>35</v>
      </c>
      <c r="S96" s="1">
        <v>236.4479</v>
      </c>
      <c r="T96" s="1">
        <v>127.31810000000002</v>
      </c>
      <c r="U96" s="1">
        <v>1.6217961460999997</v>
      </c>
      <c r="V96" s="1">
        <v>0.87327484789999976</v>
      </c>
      <c r="W96" s="1">
        <v>2.9101280000000003</v>
      </c>
      <c r="X96" s="1">
        <v>0.20879523986147225</v>
      </c>
      <c r="Y96" s="1">
        <v>0.1124282060792543</v>
      </c>
      <c r="Z96" s="1">
        <v>0.37465921672631775</v>
      </c>
    </row>
    <row r="97" spans="1:26" ht="15" customHeight="1">
      <c r="A97" s="129"/>
      <c r="B97" s="90" t="s">
        <v>62</v>
      </c>
      <c r="C97" s="90" t="s">
        <v>143</v>
      </c>
      <c r="D97" s="90" t="s">
        <v>144</v>
      </c>
      <c r="E97" s="90" t="s">
        <v>227</v>
      </c>
      <c r="F97" s="91">
        <v>8</v>
      </c>
      <c r="G97" s="92">
        <v>7.24</v>
      </c>
      <c r="H97" s="1"/>
      <c r="I97" s="1" t="s">
        <v>62</v>
      </c>
      <c r="J97" s="1" t="s">
        <v>143</v>
      </c>
      <c r="K97" s="1" t="s">
        <v>144</v>
      </c>
      <c r="L97" s="1" t="s">
        <v>227</v>
      </c>
      <c r="M97" s="1">
        <v>8</v>
      </c>
      <c r="N97" s="1">
        <v>6.8589999999999991</v>
      </c>
      <c r="O97" s="1">
        <v>7.24</v>
      </c>
      <c r="P97" s="1">
        <v>2025.8968</v>
      </c>
      <c r="Q97" s="90">
        <v>65</v>
      </c>
      <c r="R97" s="90">
        <v>35</v>
      </c>
      <c r="S97" s="1">
        <v>1316.8329199999998</v>
      </c>
      <c r="T97" s="1">
        <v>709.06388000000004</v>
      </c>
      <c r="U97" s="1">
        <v>9.0321569982799996</v>
      </c>
      <c r="V97" s="1">
        <v>4.8634691529199987</v>
      </c>
      <c r="W97" s="1">
        <v>16.2071744</v>
      </c>
      <c r="X97" s="1">
        <v>1.1628288743054302</v>
      </c>
      <c r="Y97" s="1">
        <v>0.62613862462600078</v>
      </c>
      <c r="Z97" s="1">
        <v>2.0865636377681076</v>
      </c>
    </row>
    <row r="98" spans="1:26" ht="15" customHeight="1">
      <c r="A98" s="129"/>
      <c r="B98" s="90" t="s">
        <v>62</v>
      </c>
      <c r="C98" s="90" t="s">
        <v>143</v>
      </c>
      <c r="D98" s="90" t="s">
        <v>138</v>
      </c>
      <c r="E98" s="90"/>
      <c r="F98" s="91">
        <v>8</v>
      </c>
      <c r="G98" s="92">
        <v>8.5399999999999991</v>
      </c>
      <c r="H98" s="1"/>
      <c r="I98" s="1" t="s">
        <v>62</v>
      </c>
      <c r="J98" s="1" t="s">
        <v>143</v>
      </c>
      <c r="K98" s="1" t="s">
        <v>138</v>
      </c>
      <c r="L98" s="1"/>
      <c r="M98" s="1">
        <v>8</v>
      </c>
      <c r="N98" s="1">
        <v>6.8589999999999991</v>
      </c>
      <c r="O98" s="1">
        <v>8.5399999999999991</v>
      </c>
      <c r="P98" s="1">
        <v>2389.6627999999996</v>
      </c>
      <c r="Q98" s="90">
        <v>65</v>
      </c>
      <c r="R98" s="90">
        <v>35</v>
      </c>
      <c r="S98" s="1">
        <v>1553.2808199999997</v>
      </c>
      <c r="T98" s="1">
        <v>836.38197999999988</v>
      </c>
      <c r="U98" s="1">
        <v>10.653953144379997</v>
      </c>
      <c r="V98" s="1">
        <v>5.7367440008199972</v>
      </c>
      <c r="W98" s="1">
        <v>19.117302399999996</v>
      </c>
      <c r="X98" s="1">
        <v>1.3716241141669023</v>
      </c>
      <c r="Y98" s="1">
        <v>0.73856683070525486</v>
      </c>
      <c r="Z98" s="1">
        <v>2.4612228544944248</v>
      </c>
    </row>
    <row r="99" spans="1:26" ht="15" customHeight="1">
      <c r="A99" s="129"/>
      <c r="B99" s="90" t="s">
        <v>62</v>
      </c>
      <c r="C99" s="90" t="s">
        <v>143</v>
      </c>
      <c r="D99" s="90" t="s">
        <v>139</v>
      </c>
      <c r="E99" s="90" t="s">
        <v>228</v>
      </c>
      <c r="F99" s="91">
        <v>8</v>
      </c>
      <c r="G99" s="92">
        <v>7.24</v>
      </c>
      <c r="H99" s="1"/>
      <c r="I99" s="1" t="s">
        <v>62</v>
      </c>
      <c r="J99" s="1" t="s">
        <v>143</v>
      </c>
      <c r="K99" s="1" t="s">
        <v>139</v>
      </c>
      <c r="L99" s="1" t="s">
        <v>228</v>
      </c>
      <c r="M99" s="1">
        <v>8</v>
      </c>
      <c r="N99" s="1">
        <v>6.8589999999999991</v>
      </c>
      <c r="O99" s="1">
        <v>7.24</v>
      </c>
      <c r="P99" s="1">
        <v>2025.8968</v>
      </c>
      <c r="Q99" s="90">
        <v>65</v>
      </c>
      <c r="R99" s="90">
        <v>35</v>
      </c>
      <c r="S99" s="1">
        <v>1316.8329199999998</v>
      </c>
      <c r="T99" s="1">
        <v>709.06388000000004</v>
      </c>
      <c r="U99" s="1">
        <v>9.0321569982799996</v>
      </c>
      <c r="V99" s="1">
        <v>4.8634691529199987</v>
      </c>
      <c r="W99" s="1">
        <v>16.2071744</v>
      </c>
      <c r="X99" s="1">
        <v>1.1628288743054302</v>
      </c>
      <c r="Y99" s="1">
        <v>0.62613862462600078</v>
      </c>
      <c r="Z99" s="1">
        <v>2.0865636377681076</v>
      </c>
    </row>
    <row r="100" spans="1:26" ht="15" customHeight="1">
      <c r="A100" s="129"/>
      <c r="B100" s="84" t="s">
        <v>65</v>
      </c>
      <c r="C100" s="84" t="s">
        <v>134</v>
      </c>
      <c r="D100" s="84"/>
      <c r="E100" s="84" t="s">
        <v>216</v>
      </c>
      <c r="F100" s="85">
        <v>7</v>
      </c>
      <c r="G100" s="86">
        <v>16</v>
      </c>
      <c r="H100" s="1"/>
      <c r="I100" s="1" t="s">
        <v>65</v>
      </c>
      <c r="J100" s="1" t="s">
        <v>134</v>
      </c>
      <c r="K100" s="1"/>
      <c r="L100" s="1" t="s">
        <v>216</v>
      </c>
      <c r="M100" s="1">
        <v>7</v>
      </c>
      <c r="N100" s="1">
        <v>6.0016249999999989</v>
      </c>
      <c r="O100" s="1">
        <v>16</v>
      </c>
      <c r="P100" s="1">
        <v>4477.12</v>
      </c>
      <c r="Q100" s="84">
        <v>65</v>
      </c>
      <c r="R100" s="84">
        <v>35</v>
      </c>
      <c r="S100" s="1">
        <v>2910.1279999999997</v>
      </c>
      <c r="T100" s="1">
        <v>1566.9919999999997</v>
      </c>
      <c r="U100" s="1">
        <v>17.465496957999996</v>
      </c>
      <c r="V100" s="1">
        <v>9.4044983619999964</v>
      </c>
      <c r="W100" s="1">
        <v>31.339839999999999</v>
      </c>
      <c r="X100" s="1">
        <v>2.248564121585086</v>
      </c>
      <c r="Y100" s="1">
        <v>1.210765296238123</v>
      </c>
      <c r="Z100" s="1">
        <v>4.0347915647449595</v>
      </c>
    </row>
    <row r="101" spans="1:26" ht="15" customHeight="1">
      <c r="A101" s="128" t="s">
        <v>212</v>
      </c>
      <c r="B101" s="90" t="s">
        <v>65</v>
      </c>
      <c r="C101" s="90" t="s">
        <v>134</v>
      </c>
      <c r="D101" s="90" t="s">
        <v>135</v>
      </c>
      <c r="E101" s="90" t="s">
        <v>229</v>
      </c>
      <c r="F101" s="91">
        <v>7</v>
      </c>
      <c r="G101" s="92">
        <v>4.7300000000000004</v>
      </c>
      <c r="H101" s="1"/>
      <c r="I101" s="1" t="s">
        <v>65</v>
      </c>
      <c r="J101" s="1" t="s">
        <v>134</v>
      </c>
      <c r="K101" s="1" t="s">
        <v>135</v>
      </c>
      <c r="L101" s="1" t="s">
        <v>229</v>
      </c>
      <c r="M101" s="1">
        <v>7</v>
      </c>
      <c r="N101" s="1">
        <v>6.0016249999999989</v>
      </c>
      <c r="O101" s="1">
        <v>4.7300000000000004</v>
      </c>
      <c r="P101" s="1">
        <v>1323.5486000000001</v>
      </c>
      <c r="Q101" s="90">
        <v>65</v>
      </c>
      <c r="R101" s="90">
        <v>35</v>
      </c>
      <c r="S101" s="1">
        <v>860.30659000000003</v>
      </c>
      <c r="T101" s="1">
        <v>463.24200999999999</v>
      </c>
      <c r="U101" s="1">
        <v>5.1632375382087501</v>
      </c>
      <c r="V101" s="1">
        <v>2.7802048282662493</v>
      </c>
      <c r="W101" s="1">
        <v>9.2648401999999983</v>
      </c>
      <c r="X101" s="1">
        <v>0.66473176844359116</v>
      </c>
      <c r="Y101" s="1">
        <v>0.35793249070039518</v>
      </c>
      <c r="Z101" s="1">
        <v>1.1927852563277286</v>
      </c>
    </row>
    <row r="102" spans="1:26" ht="15" customHeight="1">
      <c r="A102" s="129"/>
      <c r="B102" s="90" t="s">
        <v>65</v>
      </c>
      <c r="C102" s="90" t="s">
        <v>134</v>
      </c>
      <c r="D102" s="90" t="s">
        <v>136</v>
      </c>
      <c r="E102" s="90" t="s">
        <v>230</v>
      </c>
      <c r="F102" s="91">
        <v>7</v>
      </c>
      <c r="G102" s="92">
        <v>1.45</v>
      </c>
      <c r="H102" s="1"/>
      <c r="I102" s="1" t="s">
        <v>65</v>
      </c>
      <c r="J102" s="1" t="s">
        <v>134</v>
      </c>
      <c r="K102" s="1" t="s">
        <v>136</v>
      </c>
      <c r="L102" s="1" t="s">
        <v>230</v>
      </c>
      <c r="M102" s="1">
        <v>7</v>
      </c>
      <c r="N102" s="1">
        <v>6.0016249999999989</v>
      </c>
      <c r="O102" s="1">
        <v>1.45</v>
      </c>
      <c r="P102" s="1">
        <v>405.73899999999998</v>
      </c>
      <c r="Q102" s="90">
        <v>65</v>
      </c>
      <c r="R102" s="90">
        <v>35</v>
      </c>
      <c r="S102" s="1">
        <v>263.73034999999999</v>
      </c>
      <c r="T102" s="1">
        <v>142.00864999999999</v>
      </c>
      <c r="U102" s="1">
        <v>1.5828106618187496</v>
      </c>
      <c r="V102" s="1">
        <v>0.85228266405624964</v>
      </c>
      <c r="W102" s="1">
        <v>2.8401730000000001</v>
      </c>
      <c r="X102" s="1">
        <v>0.20377612351864838</v>
      </c>
      <c r="Y102" s="1">
        <v>0.1097256049715799</v>
      </c>
      <c r="Z102" s="1">
        <v>0.36565298555501197</v>
      </c>
    </row>
    <row r="103" spans="1:26" ht="15" customHeight="1">
      <c r="A103" s="129"/>
      <c r="B103" s="90" t="s">
        <v>65</v>
      </c>
      <c r="C103" s="90" t="s">
        <v>134</v>
      </c>
      <c r="D103" s="90" t="s">
        <v>137</v>
      </c>
      <c r="E103" s="90" t="s">
        <v>231</v>
      </c>
      <c r="F103" s="91">
        <v>7</v>
      </c>
      <c r="G103" s="92">
        <v>4.4800000000000004</v>
      </c>
      <c r="H103" s="1"/>
      <c r="I103" s="1" t="s">
        <v>65</v>
      </c>
      <c r="J103" s="1" t="s">
        <v>134</v>
      </c>
      <c r="K103" s="1" t="s">
        <v>137</v>
      </c>
      <c r="L103" s="1" t="s">
        <v>231</v>
      </c>
      <c r="M103" s="1">
        <v>7</v>
      </c>
      <c r="N103" s="1">
        <v>6.0016249999999989</v>
      </c>
      <c r="O103" s="1">
        <v>4.4800000000000004</v>
      </c>
      <c r="P103" s="1">
        <v>1253.5936000000002</v>
      </c>
      <c r="Q103" s="90">
        <v>65</v>
      </c>
      <c r="R103" s="90">
        <v>35</v>
      </c>
      <c r="S103" s="1">
        <v>814.83584000000008</v>
      </c>
      <c r="T103" s="1">
        <v>438.75776000000008</v>
      </c>
      <c r="U103" s="1">
        <v>4.8903391482399989</v>
      </c>
      <c r="V103" s="1">
        <v>2.6332595413599997</v>
      </c>
      <c r="W103" s="1">
        <v>8.7751552000000004</v>
      </c>
      <c r="X103" s="1">
        <v>0.62959795404382402</v>
      </c>
      <c r="Y103" s="1">
        <v>0.33901428294667452</v>
      </c>
      <c r="Z103" s="1">
        <v>1.1297416381285887</v>
      </c>
    </row>
    <row r="104" spans="1:26" ht="15" customHeight="1">
      <c r="A104" s="129"/>
      <c r="B104" s="90" t="s">
        <v>65</v>
      </c>
      <c r="C104" s="90" t="s">
        <v>134</v>
      </c>
      <c r="D104" s="90" t="s">
        <v>138</v>
      </c>
      <c r="E104" s="90"/>
      <c r="F104" s="91">
        <v>7</v>
      </c>
      <c r="G104" s="92">
        <v>10.67</v>
      </c>
      <c r="H104" s="1"/>
      <c r="I104" s="1" t="s">
        <v>65</v>
      </c>
      <c r="J104" s="1" t="s">
        <v>134</v>
      </c>
      <c r="K104" s="1" t="s">
        <v>138</v>
      </c>
      <c r="L104" s="1"/>
      <c r="M104" s="1">
        <v>7</v>
      </c>
      <c r="N104" s="1">
        <v>6.0016249999999989</v>
      </c>
      <c r="O104" s="1">
        <v>10.67</v>
      </c>
      <c r="P104" s="1">
        <v>2985.6794</v>
      </c>
      <c r="Q104" s="90">
        <v>65</v>
      </c>
      <c r="R104" s="90">
        <v>35</v>
      </c>
      <c r="S104" s="1">
        <v>1940.6916099999999</v>
      </c>
      <c r="T104" s="1">
        <v>1044.9877899999999</v>
      </c>
      <c r="U104" s="1">
        <v>11.647303283866247</v>
      </c>
      <c r="V104" s="1">
        <v>6.2716248451587484</v>
      </c>
      <c r="W104" s="1">
        <v>20.899755799999998</v>
      </c>
      <c r="X104" s="1">
        <v>1.499511198582054</v>
      </c>
      <c r="Y104" s="1">
        <v>0.80742910692879843</v>
      </c>
      <c r="Z104" s="1">
        <v>2.6907016247392948</v>
      </c>
    </row>
    <row r="105" spans="1:26" ht="15" customHeight="1">
      <c r="A105" s="129"/>
      <c r="B105" s="90" t="s">
        <v>65</v>
      </c>
      <c r="C105" s="90" t="s">
        <v>134</v>
      </c>
      <c r="D105" s="90" t="s">
        <v>139</v>
      </c>
      <c r="E105" s="90" t="s">
        <v>232</v>
      </c>
      <c r="F105" s="91">
        <v>7</v>
      </c>
      <c r="G105" s="92">
        <v>5.33</v>
      </c>
      <c r="H105" s="1"/>
      <c r="I105" s="1" t="s">
        <v>65</v>
      </c>
      <c r="J105" s="1" t="s">
        <v>134</v>
      </c>
      <c r="K105" s="1" t="s">
        <v>139</v>
      </c>
      <c r="L105" s="1" t="s">
        <v>232</v>
      </c>
      <c r="M105" s="1">
        <v>7</v>
      </c>
      <c r="N105" s="1">
        <v>6.0016249999999989</v>
      </c>
      <c r="O105" s="1">
        <v>5.33</v>
      </c>
      <c r="P105" s="1">
        <v>1491.4405999999999</v>
      </c>
      <c r="Q105" s="90">
        <v>65</v>
      </c>
      <c r="R105" s="90">
        <v>35</v>
      </c>
      <c r="S105" s="1">
        <v>969.43638999999996</v>
      </c>
      <c r="T105" s="1">
        <v>522.00420999999994</v>
      </c>
      <c r="U105" s="1">
        <v>5.8181936741337488</v>
      </c>
      <c r="V105" s="1">
        <v>3.1328735168412489</v>
      </c>
      <c r="W105" s="1">
        <v>10.440084200000001</v>
      </c>
      <c r="X105" s="1">
        <v>0.74905292300303172</v>
      </c>
      <c r="Y105" s="1">
        <v>0.40333618930932469</v>
      </c>
      <c r="Z105" s="1">
        <v>1.344089940005665</v>
      </c>
    </row>
    <row r="106" spans="1:26" ht="15" customHeight="1">
      <c r="A106" s="129"/>
      <c r="B106" s="84" t="s">
        <v>65</v>
      </c>
      <c r="C106" s="84" t="s">
        <v>145</v>
      </c>
      <c r="D106" s="84"/>
      <c r="E106" s="84" t="s">
        <v>221</v>
      </c>
      <c r="F106" s="85">
        <v>4</v>
      </c>
      <c r="G106" s="86">
        <v>21.53</v>
      </c>
      <c r="H106" s="1"/>
      <c r="I106" s="1" t="s">
        <v>65</v>
      </c>
      <c r="J106" s="1" t="s">
        <v>145</v>
      </c>
      <c r="K106" s="1"/>
      <c r="L106" s="1" t="s">
        <v>221</v>
      </c>
      <c r="M106" s="1">
        <v>4</v>
      </c>
      <c r="N106" s="1">
        <v>3.4294999999999995</v>
      </c>
      <c r="O106" s="1">
        <v>21.53</v>
      </c>
      <c r="P106" s="1">
        <v>6024.5245999999997</v>
      </c>
      <c r="Q106" s="84">
        <v>65</v>
      </c>
      <c r="R106" s="84">
        <v>35</v>
      </c>
      <c r="S106" s="1">
        <v>3915.9409900000001</v>
      </c>
      <c r="T106" s="1">
        <v>2108.5836100000001</v>
      </c>
      <c r="U106" s="1">
        <v>13.429719625204998</v>
      </c>
      <c r="V106" s="1">
        <v>7.2313874904949991</v>
      </c>
      <c r="W106" s="1">
        <v>24.098098399999998</v>
      </c>
      <c r="X106" s="1">
        <v>1.7289851977759607</v>
      </c>
      <c r="Y106" s="1">
        <v>0.93099202957167126</v>
      </c>
      <c r="Z106" s="1">
        <v>3.1024665138913918</v>
      </c>
    </row>
    <row r="107" spans="1:26" ht="15" customHeight="1">
      <c r="A107" s="129"/>
      <c r="B107" s="90" t="s">
        <v>65</v>
      </c>
      <c r="C107" s="90" t="s">
        <v>145</v>
      </c>
      <c r="D107" s="90" t="s">
        <v>135</v>
      </c>
      <c r="E107" s="90" t="s">
        <v>233</v>
      </c>
      <c r="F107" s="91">
        <v>4</v>
      </c>
      <c r="G107" s="92">
        <v>7.55</v>
      </c>
      <c r="H107" s="1"/>
      <c r="I107" s="1" t="s">
        <v>65</v>
      </c>
      <c r="J107" s="1" t="s">
        <v>145</v>
      </c>
      <c r="K107" s="1" t="s">
        <v>135</v>
      </c>
      <c r="L107" s="1" t="s">
        <v>233</v>
      </c>
      <c r="M107" s="1">
        <v>4</v>
      </c>
      <c r="N107" s="1">
        <v>3.4294999999999995</v>
      </c>
      <c r="O107" s="1">
        <v>7.55</v>
      </c>
      <c r="P107" s="1">
        <v>2112.6410000000001</v>
      </c>
      <c r="Q107" s="90">
        <v>65</v>
      </c>
      <c r="R107" s="90">
        <v>35</v>
      </c>
      <c r="S107" s="1">
        <v>1373.2166500000001</v>
      </c>
      <c r="T107" s="1">
        <v>739.42435</v>
      </c>
      <c r="U107" s="1">
        <v>4.709446501175</v>
      </c>
      <c r="V107" s="1">
        <v>2.5358558083249991</v>
      </c>
      <c r="W107" s="1">
        <v>8.450564</v>
      </c>
      <c r="X107" s="1">
        <v>0.60630925421312154</v>
      </c>
      <c r="Y107" s="1">
        <v>0.32647421380706532</v>
      </c>
      <c r="Z107" s="1">
        <v>1.0879527254937302</v>
      </c>
    </row>
    <row r="108" spans="1:26" ht="15" customHeight="1">
      <c r="A108" s="129"/>
      <c r="B108" s="90" t="s">
        <v>65</v>
      </c>
      <c r="C108" s="90" t="s">
        <v>145</v>
      </c>
      <c r="D108" s="90" t="s">
        <v>146</v>
      </c>
      <c r="E108" s="90" t="s">
        <v>234</v>
      </c>
      <c r="F108" s="91">
        <v>4</v>
      </c>
      <c r="G108" s="92">
        <v>6.16</v>
      </c>
      <c r="H108" s="1"/>
      <c r="I108" s="1" t="s">
        <v>65</v>
      </c>
      <c r="J108" s="1" t="s">
        <v>145</v>
      </c>
      <c r="K108" s="1" t="s">
        <v>146</v>
      </c>
      <c r="L108" s="1" t="s">
        <v>234</v>
      </c>
      <c r="M108" s="1">
        <v>4</v>
      </c>
      <c r="N108" s="1">
        <v>3.4294999999999995</v>
      </c>
      <c r="O108" s="1">
        <v>6.16</v>
      </c>
      <c r="P108" s="1">
        <v>1723.6912</v>
      </c>
      <c r="Q108" s="90">
        <v>65</v>
      </c>
      <c r="R108" s="90">
        <v>35</v>
      </c>
      <c r="S108" s="1">
        <v>1120.3992800000001</v>
      </c>
      <c r="T108" s="1">
        <v>603.29192</v>
      </c>
      <c r="U108" s="1">
        <v>3.8424093307599998</v>
      </c>
      <c r="V108" s="1">
        <v>2.0689896396399994</v>
      </c>
      <c r="W108" s="1">
        <v>6.8947647999999999</v>
      </c>
      <c r="X108" s="1">
        <v>0.49468410674871899</v>
      </c>
      <c r="Y108" s="1">
        <v>0.26636836517238704</v>
      </c>
      <c r="Z108" s="1">
        <v>0.88765414424389122</v>
      </c>
    </row>
    <row r="109" spans="1:26" ht="15" customHeight="1">
      <c r="A109" s="129"/>
      <c r="B109" s="90" t="s">
        <v>65</v>
      </c>
      <c r="C109" s="90" t="s">
        <v>145</v>
      </c>
      <c r="D109" s="90" t="s">
        <v>138</v>
      </c>
      <c r="E109" s="90"/>
      <c r="F109" s="91">
        <v>4</v>
      </c>
      <c r="G109" s="92">
        <v>13.69</v>
      </c>
      <c r="H109" s="1"/>
      <c r="I109" s="1" t="s">
        <v>65</v>
      </c>
      <c r="J109" s="1" t="s">
        <v>145</v>
      </c>
      <c r="K109" s="1" t="s">
        <v>138</v>
      </c>
      <c r="L109" s="1"/>
      <c r="M109" s="1">
        <v>4</v>
      </c>
      <c r="N109" s="1">
        <v>3.4294999999999995</v>
      </c>
      <c r="O109" s="1">
        <v>13.69</v>
      </c>
      <c r="P109" s="1">
        <v>3830.7357999999999</v>
      </c>
      <c r="Q109" s="90">
        <v>65</v>
      </c>
      <c r="R109" s="90">
        <v>35</v>
      </c>
      <c r="S109" s="1">
        <v>2489.9782700000001</v>
      </c>
      <c r="T109" s="1">
        <v>1340.7575299999999</v>
      </c>
      <c r="U109" s="1">
        <v>8.5393804769649986</v>
      </c>
      <c r="V109" s="1">
        <v>4.5981279491349998</v>
      </c>
      <c r="W109" s="1">
        <v>15.322943199999999</v>
      </c>
      <c r="X109" s="1">
        <v>1.0993872437321366</v>
      </c>
      <c r="Y109" s="1">
        <v>0.5919777466249968</v>
      </c>
      <c r="Z109" s="1">
        <v>1.9727248757628033</v>
      </c>
    </row>
    <row r="110" spans="1:26" ht="15" customHeight="1">
      <c r="A110" s="129"/>
      <c r="B110" s="90" t="s">
        <v>65</v>
      </c>
      <c r="C110" s="90" t="s">
        <v>145</v>
      </c>
      <c r="D110" s="90" t="s">
        <v>139</v>
      </c>
      <c r="E110" s="90" t="s">
        <v>235</v>
      </c>
      <c r="F110" s="91">
        <v>4</v>
      </c>
      <c r="G110" s="92">
        <v>7.95</v>
      </c>
      <c r="H110" s="1"/>
      <c r="I110" s="1" t="s">
        <v>65</v>
      </c>
      <c r="J110" s="1" t="s">
        <v>145</v>
      </c>
      <c r="K110" s="1" t="s">
        <v>139</v>
      </c>
      <c r="L110" s="1" t="s">
        <v>235</v>
      </c>
      <c r="M110" s="1">
        <v>4</v>
      </c>
      <c r="N110" s="1">
        <v>3.4294999999999995</v>
      </c>
      <c r="O110" s="1">
        <v>7.95</v>
      </c>
      <c r="P110" s="1">
        <v>2224.569</v>
      </c>
      <c r="Q110" s="90">
        <v>65</v>
      </c>
      <c r="R110" s="90">
        <v>35</v>
      </c>
      <c r="S110" s="1">
        <v>1445.96985</v>
      </c>
      <c r="T110" s="1">
        <v>778.5991499999999</v>
      </c>
      <c r="U110" s="1">
        <v>4.9589536005749988</v>
      </c>
      <c r="V110" s="1">
        <v>2.6702057849249994</v>
      </c>
      <c r="W110" s="1">
        <v>8.8982759999999992</v>
      </c>
      <c r="X110" s="1">
        <v>0.63843159880719402</v>
      </c>
      <c r="Y110" s="1">
        <v>0.34377086089618142</v>
      </c>
      <c r="Z110" s="1">
        <v>1.1455926049900866</v>
      </c>
    </row>
    <row r="111" spans="1:26" ht="15" customHeight="1">
      <c r="A111" s="129"/>
      <c r="B111" s="84" t="s">
        <v>65</v>
      </c>
      <c r="C111" s="84" t="s">
        <v>147</v>
      </c>
      <c r="D111" s="84"/>
      <c r="E111" s="84" t="s">
        <v>221</v>
      </c>
      <c r="F111" s="85">
        <v>1</v>
      </c>
      <c r="G111" s="86">
        <v>17.86</v>
      </c>
      <c r="H111" s="1"/>
      <c r="I111" s="1" t="s">
        <v>65</v>
      </c>
      <c r="J111" s="1" t="s">
        <v>147</v>
      </c>
      <c r="K111" s="1"/>
      <c r="L111" s="1" t="s">
        <v>221</v>
      </c>
      <c r="M111" s="1">
        <v>1</v>
      </c>
      <c r="N111" s="1">
        <v>0.85737499999999989</v>
      </c>
      <c r="O111" s="1">
        <v>17.86</v>
      </c>
      <c r="P111" s="1">
        <v>4997.5851999999995</v>
      </c>
      <c r="Q111" s="84">
        <v>65</v>
      </c>
      <c r="R111" s="84">
        <v>35</v>
      </c>
      <c r="S111" s="1">
        <v>3248.4303799999993</v>
      </c>
      <c r="T111" s="1">
        <v>1749.15482</v>
      </c>
      <c r="U111" s="1">
        <v>2.7851229970524995</v>
      </c>
      <c r="V111" s="1">
        <v>1.4996816137974998</v>
      </c>
      <c r="W111" s="1">
        <v>4.9975851999999996</v>
      </c>
      <c r="X111" s="1">
        <v>0.35856567153133601</v>
      </c>
      <c r="Y111" s="1">
        <v>0.19307382313225788</v>
      </c>
      <c r="Z111" s="1">
        <v>0.64340515487808003</v>
      </c>
    </row>
    <row r="112" spans="1:26" ht="15" customHeight="1">
      <c r="A112" s="129"/>
      <c r="B112" s="90" t="s">
        <v>65</v>
      </c>
      <c r="C112" s="90" t="s">
        <v>147</v>
      </c>
      <c r="D112" s="90" t="s">
        <v>135</v>
      </c>
      <c r="E112" s="90" t="s">
        <v>222</v>
      </c>
      <c r="F112" s="91">
        <v>1</v>
      </c>
      <c r="G112" s="92">
        <v>3.77</v>
      </c>
      <c r="H112" s="1"/>
      <c r="I112" s="1" t="s">
        <v>65</v>
      </c>
      <c r="J112" s="1" t="s">
        <v>147</v>
      </c>
      <c r="K112" s="1" t="s">
        <v>135</v>
      </c>
      <c r="L112" s="1" t="s">
        <v>222</v>
      </c>
      <c r="M112" s="1">
        <v>1</v>
      </c>
      <c r="N112" s="1">
        <v>0.85737499999999989</v>
      </c>
      <c r="O112" s="1">
        <v>3.77</v>
      </c>
      <c r="P112" s="1">
        <v>1054.9213999999999</v>
      </c>
      <c r="Q112" s="90">
        <v>65</v>
      </c>
      <c r="R112" s="90">
        <v>35</v>
      </c>
      <c r="S112" s="1">
        <v>685.69891000000007</v>
      </c>
      <c r="T112" s="1">
        <v>369.22248999999994</v>
      </c>
      <c r="U112" s="1">
        <v>0.58790110296124987</v>
      </c>
      <c r="V112" s="1">
        <v>0.31656213236374992</v>
      </c>
      <c r="W112" s="1">
        <v>1.0549214</v>
      </c>
      <c r="X112" s="1">
        <v>7.5688274449783696E-2</v>
      </c>
      <c r="Y112" s="1">
        <v>4.0755224703729678E-2</v>
      </c>
      <c r="Z112" s="1">
        <v>0.13581396606329016</v>
      </c>
    </row>
    <row r="113" spans="1:26" ht="15" customHeight="1">
      <c r="A113" s="129"/>
      <c r="B113" s="90" t="s">
        <v>65</v>
      </c>
      <c r="C113" s="90" t="s">
        <v>147</v>
      </c>
      <c r="D113" s="90" t="s">
        <v>146</v>
      </c>
      <c r="E113" s="90" t="s">
        <v>234</v>
      </c>
      <c r="F113" s="91">
        <v>1</v>
      </c>
      <c r="G113" s="92">
        <v>6.16</v>
      </c>
      <c r="H113" s="1"/>
      <c r="I113" s="1" t="s">
        <v>65</v>
      </c>
      <c r="J113" s="1" t="s">
        <v>147</v>
      </c>
      <c r="K113" s="1" t="s">
        <v>146</v>
      </c>
      <c r="L113" s="1" t="s">
        <v>234</v>
      </c>
      <c r="M113" s="1">
        <v>1</v>
      </c>
      <c r="N113" s="1">
        <v>0.85737499999999989</v>
      </c>
      <c r="O113" s="1">
        <v>6.16</v>
      </c>
      <c r="P113" s="1">
        <v>1723.6912</v>
      </c>
      <c r="Q113" s="90">
        <v>65</v>
      </c>
      <c r="R113" s="90">
        <v>35</v>
      </c>
      <c r="S113" s="1">
        <v>1120.3992800000001</v>
      </c>
      <c r="T113" s="1">
        <v>603.29192</v>
      </c>
      <c r="U113" s="1">
        <v>0.96060233268999995</v>
      </c>
      <c r="V113" s="1">
        <v>0.51724740990999984</v>
      </c>
      <c r="W113" s="1">
        <v>1.7236912</v>
      </c>
      <c r="X113" s="1">
        <v>0.12367102668717975</v>
      </c>
      <c r="Y113" s="1">
        <v>6.6592091293096761E-2</v>
      </c>
      <c r="Z113" s="1">
        <v>0.2219135360609728</v>
      </c>
    </row>
    <row r="114" spans="1:26" ht="15" customHeight="1">
      <c r="A114" s="129"/>
      <c r="B114" s="90" t="s">
        <v>65</v>
      </c>
      <c r="C114" s="90" t="s">
        <v>147</v>
      </c>
      <c r="D114" s="90" t="s">
        <v>138</v>
      </c>
      <c r="E114" s="90"/>
      <c r="F114" s="91">
        <v>1</v>
      </c>
      <c r="G114" s="92">
        <v>9.93</v>
      </c>
      <c r="H114" s="1"/>
      <c r="I114" s="1" t="s">
        <v>65</v>
      </c>
      <c r="J114" s="1" t="s">
        <v>147</v>
      </c>
      <c r="K114" s="1" t="s">
        <v>138</v>
      </c>
      <c r="L114" s="1"/>
      <c r="M114" s="1">
        <v>1</v>
      </c>
      <c r="N114" s="1">
        <v>0.85737499999999989</v>
      </c>
      <c r="O114" s="1">
        <v>9.93</v>
      </c>
      <c r="P114" s="1">
        <v>2778.6125999999999</v>
      </c>
      <c r="Q114" s="90">
        <v>65</v>
      </c>
      <c r="R114" s="90">
        <v>35</v>
      </c>
      <c r="S114" s="1">
        <v>1806.0981899999999</v>
      </c>
      <c r="T114" s="1">
        <v>972.51440999999988</v>
      </c>
      <c r="U114" s="1">
        <v>1.5485034356512499</v>
      </c>
      <c r="V114" s="1">
        <v>0.83380954227374982</v>
      </c>
      <c r="W114" s="1">
        <v>2.7786125999999998</v>
      </c>
      <c r="X114" s="1">
        <v>0.19935930113696346</v>
      </c>
      <c r="Y114" s="1">
        <v>0.10734731599682645</v>
      </c>
      <c r="Z114" s="1">
        <v>0.35772750212426291</v>
      </c>
    </row>
    <row r="115" spans="1:26" ht="15" customHeight="1">
      <c r="A115" s="129"/>
      <c r="B115" s="90" t="s">
        <v>65</v>
      </c>
      <c r="C115" s="90" t="s">
        <v>147</v>
      </c>
      <c r="D115" s="90" t="s">
        <v>139</v>
      </c>
      <c r="E115" s="90" t="s">
        <v>235</v>
      </c>
      <c r="F115" s="91">
        <v>1</v>
      </c>
      <c r="G115" s="92">
        <v>5.49</v>
      </c>
      <c r="H115" s="1"/>
      <c r="I115" s="1" t="s">
        <v>65</v>
      </c>
      <c r="J115" s="1" t="s">
        <v>147</v>
      </c>
      <c r="K115" s="1" t="s">
        <v>139</v>
      </c>
      <c r="L115" s="1" t="s">
        <v>235</v>
      </c>
      <c r="M115" s="1">
        <v>1</v>
      </c>
      <c r="N115" s="1">
        <v>0.85737499999999989</v>
      </c>
      <c r="O115" s="1">
        <v>5.49</v>
      </c>
      <c r="P115" s="1">
        <v>1536.2118</v>
      </c>
      <c r="Q115" s="90">
        <v>65</v>
      </c>
      <c r="R115" s="90">
        <v>35</v>
      </c>
      <c r="S115" s="1">
        <v>998.53767000000005</v>
      </c>
      <c r="T115" s="1">
        <v>537.67412999999999</v>
      </c>
      <c r="U115" s="1">
        <v>0.85612123481625002</v>
      </c>
      <c r="V115" s="1">
        <v>0.46098835720874998</v>
      </c>
      <c r="W115" s="1">
        <v>1.5362118</v>
      </c>
      <c r="X115" s="1">
        <v>0.11021979488841183</v>
      </c>
      <c r="Y115" s="1">
        <v>5.9349120324529443E-2</v>
      </c>
      <c r="Z115" s="1">
        <v>0.19777683652187344</v>
      </c>
    </row>
    <row r="116" spans="1:26" ht="15" customHeight="1">
      <c r="A116" s="129"/>
      <c r="B116" s="84" t="s">
        <v>65</v>
      </c>
      <c r="C116" s="84" t="s">
        <v>148</v>
      </c>
      <c r="D116" s="84"/>
      <c r="E116" s="84" t="s">
        <v>216</v>
      </c>
      <c r="F116" s="85">
        <v>2.8</v>
      </c>
      <c r="G116" s="86">
        <v>12.86</v>
      </c>
      <c r="H116" s="1"/>
      <c r="I116" s="1" t="s">
        <v>65</v>
      </c>
      <c r="J116" s="1" t="s">
        <v>148</v>
      </c>
      <c r="K116" s="1"/>
      <c r="L116" s="1" t="s">
        <v>216</v>
      </c>
      <c r="M116" s="1">
        <v>2.8</v>
      </c>
      <c r="N116" s="1">
        <v>2.4006499999999997</v>
      </c>
      <c r="O116" s="1">
        <v>12.86</v>
      </c>
      <c r="P116" s="1">
        <v>3598.4851999999996</v>
      </c>
      <c r="Q116" s="84">
        <v>65</v>
      </c>
      <c r="R116" s="84">
        <v>35</v>
      </c>
      <c r="S116" s="1">
        <v>2339.0153799999998</v>
      </c>
      <c r="T116" s="1">
        <v>1259.4698199999998</v>
      </c>
      <c r="U116" s="1">
        <v>5.615157271997</v>
      </c>
      <c r="V116" s="1">
        <v>3.0235462233829993</v>
      </c>
      <c r="W116" s="1">
        <v>10.075758559999999</v>
      </c>
      <c r="X116" s="1">
        <v>0.72291336508960524</v>
      </c>
      <c r="Y116" s="1">
        <v>0.38926104274055656</v>
      </c>
      <c r="Z116" s="1">
        <v>1.2971854880655043</v>
      </c>
    </row>
    <row r="117" spans="1:26" ht="15" customHeight="1">
      <c r="A117" s="129"/>
      <c r="B117" s="90" t="s">
        <v>65</v>
      </c>
      <c r="C117" s="90" t="s">
        <v>148</v>
      </c>
      <c r="D117" s="90" t="s">
        <v>135</v>
      </c>
      <c r="E117" s="90" t="s">
        <v>236</v>
      </c>
      <c r="F117" s="91">
        <v>2.8</v>
      </c>
      <c r="G117" s="92">
        <v>3.49</v>
      </c>
      <c r="H117" s="1"/>
      <c r="I117" s="1" t="s">
        <v>65</v>
      </c>
      <c r="J117" s="1" t="s">
        <v>148</v>
      </c>
      <c r="K117" s="1" t="s">
        <v>135</v>
      </c>
      <c r="L117" s="1" t="s">
        <v>236</v>
      </c>
      <c r="M117" s="1">
        <v>2.8</v>
      </c>
      <c r="N117" s="1">
        <v>2.4006499999999997</v>
      </c>
      <c r="O117" s="1">
        <v>3.49</v>
      </c>
      <c r="P117" s="1">
        <v>976.57180000000005</v>
      </c>
      <c r="Q117" s="90">
        <v>65</v>
      </c>
      <c r="R117" s="90">
        <v>35</v>
      </c>
      <c r="S117" s="1">
        <v>634.77166999999997</v>
      </c>
      <c r="T117" s="1">
        <v>341.80012999999997</v>
      </c>
      <c r="U117" s="1">
        <v>1.5238646095855</v>
      </c>
      <c r="V117" s="1">
        <v>0.82054248208449987</v>
      </c>
      <c r="W117" s="1">
        <v>2.7344010400000003</v>
      </c>
      <c r="X117" s="1">
        <v>0.1961872196082988</v>
      </c>
      <c r="Y117" s="1">
        <v>0.10563927209677625</v>
      </c>
      <c r="Z117" s="1">
        <v>0.35203556402399777</v>
      </c>
    </row>
    <row r="118" spans="1:26" ht="15" customHeight="1">
      <c r="A118" s="129"/>
      <c r="B118" s="90" t="s">
        <v>65</v>
      </c>
      <c r="C118" s="90" t="s">
        <v>148</v>
      </c>
      <c r="D118" s="90" t="s">
        <v>136</v>
      </c>
      <c r="E118" s="90" t="s">
        <v>230</v>
      </c>
      <c r="F118" s="91">
        <v>2.8</v>
      </c>
      <c r="G118" s="92">
        <v>1.45</v>
      </c>
      <c r="H118" s="1"/>
      <c r="I118" s="1" t="s">
        <v>65</v>
      </c>
      <c r="J118" s="1" t="s">
        <v>148</v>
      </c>
      <c r="K118" s="1" t="s">
        <v>136</v>
      </c>
      <c r="L118" s="1" t="s">
        <v>230</v>
      </c>
      <c r="M118" s="1">
        <v>2.8</v>
      </c>
      <c r="N118" s="1">
        <v>2.4006499999999997</v>
      </c>
      <c r="O118" s="1">
        <v>1.45</v>
      </c>
      <c r="P118" s="1">
        <v>405.73899999999998</v>
      </c>
      <c r="Q118" s="90">
        <v>65</v>
      </c>
      <c r="R118" s="90">
        <v>35</v>
      </c>
      <c r="S118" s="1">
        <v>263.73034999999999</v>
      </c>
      <c r="T118" s="1">
        <v>142.00864999999999</v>
      </c>
      <c r="U118" s="1">
        <v>0.63312426472749983</v>
      </c>
      <c r="V118" s="1">
        <v>0.3409130656224999</v>
      </c>
      <c r="W118" s="1">
        <v>1.1360691999999999</v>
      </c>
      <c r="X118" s="1">
        <v>8.1510449407459357E-2</v>
      </c>
      <c r="Y118" s="1">
        <v>4.3890241988631964E-2</v>
      </c>
      <c r="Z118" s="1">
        <v>0.14626119422200479</v>
      </c>
    </row>
    <row r="119" spans="1:26" ht="15" customHeight="1">
      <c r="A119" s="129"/>
      <c r="B119" s="90" t="s">
        <v>65</v>
      </c>
      <c r="C119" s="90" t="s">
        <v>148</v>
      </c>
      <c r="D119" s="90" t="s">
        <v>137</v>
      </c>
      <c r="E119" s="90" t="s">
        <v>231</v>
      </c>
      <c r="F119" s="91">
        <v>2.8</v>
      </c>
      <c r="G119" s="92">
        <v>4.4800000000000004</v>
      </c>
      <c r="H119" s="1"/>
      <c r="I119" s="1" t="s">
        <v>65</v>
      </c>
      <c r="J119" s="1" t="s">
        <v>148</v>
      </c>
      <c r="K119" s="1" t="s">
        <v>137</v>
      </c>
      <c r="L119" s="1" t="s">
        <v>231</v>
      </c>
      <c r="M119" s="1">
        <v>2.8</v>
      </c>
      <c r="N119" s="1">
        <v>2.4006499999999997</v>
      </c>
      <c r="O119" s="1">
        <v>4.4800000000000004</v>
      </c>
      <c r="P119" s="1">
        <v>1253.5936000000002</v>
      </c>
      <c r="Q119" s="90">
        <v>65</v>
      </c>
      <c r="R119" s="90">
        <v>35</v>
      </c>
      <c r="S119" s="1">
        <v>814.83584000000008</v>
      </c>
      <c r="T119" s="1">
        <v>438.75776000000008</v>
      </c>
      <c r="U119" s="1">
        <v>1.9561356592959998</v>
      </c>
      <c r="V119" s="1">
        <v>1.0533038165439998</v>
      </c>
      <c r="W119" s="1">
        <v>3.51006208</v>
      </c>
      <c r="X119" s="1">
        <v>0.25183918161752961</v>
      </c>
      <c r="Y119" s="1">
        <v>0.13560571317866979</v>
      </c>
      <c r="Z119" s="1">
        <v>0.45189665525143546</v>
      </c>
    </row>
    <row r="120" spans="1:26" ht="15" customHeight="1">
      <c r="A120" s="129"/>
      <c r="B120" s="90" t="s">
        <v>65</v>
      </c>
      <c r="C120" s="90" t="s">
        <v>148</v>
      </c>
      <c r="D120" s="90" t="s">
        <v>138</v>
      </c>
      <c r="E120" s="90"/>
      <c r="F120" s="91">
        <v>2.8</v>
      </c>
      <c r="G120" s="92">
        <v>9.42</v>
      </c>
      <c r="H120" s="1"/>
      <c r="I120" s="1" t="s">
        <v>65</v>
      </c>
      <c r="J120" s="1" t="s">
        <v>148</v>
      </c>
      <c r="K120" s="1" t="s">
        <v>138</v>
      </c>
      <c r="L120" s="1"/>
      <c r="M120" s="1">
        <v>2.8</v>
      </c>
      <c r="N120" s="1">
        <v>2.4006499999999997</v>
      </c>
      <c r="O120" s="1">
        <v>9.42</v>
      </c>
      <c r="P120" s="1">
        <v>2635.9043999999999</v>
      </c>
      <c r="Q120" s="90">
        <v>65</v>
      </c>
      <c r="R120" s="90">
        <v>35</v>
      </c>
      <c r="S120" s="1">
        <v>1713.3378599999999</v>
      </c>
      <c r="T120" s="1">
        <v>922.56653999999992</v>
      </c>
      <c r="U120" s="1">
        <v>4.1131245336089997</v>
      </c>
      <c r="V120" s="1">
        <v>2.2147593642509991</v>
      </c>
      <c r="W120" s="1">
        <v>7.3805323199999995</v>
      </c>
      <c r="X120" s="1">
        <v>0.52953685063328781</v>
      </c>
      <c r="Y120" s="1">
        <v>0.28513522726407792</v>
      </c>
      <c r="Z120" s="1">
        <v>0.95019341349743791</v>
      </c>
    </row>
    <row r="121" spans="1:26" ht="15" customHeight="1">
      <c r="A121" s="129"/>
      <c r="B121" s="90" t="s">
        <v>65</v>
      </c>
      <c r="C121" s="90" t="s">
        <v>148</v>
      </c>
      <c r="D121" s="90" t="s">
        <v>139</v>
      </c>
      <c r="E121" s="90" t="s">
        <v>225</v>
      </c>
      <c r="F121" s="91">
        <v>2.8</v>
      </c>
      <c r="G121" s="92">
        <v>3.44</v>
      </c>
      <c r="H121" s="1"/>
      <c r="I121" s="1" t="s">
        <v>65</v>
      </c>
      <c r="J121" s="1" t="s">
        <v>148</v>
      </c>
      <c r="K121" s="1" t="s">
        <v>139</v>
      </c>
      <c r="L121" s="1" t="s">
        <v>225</v>
      </c>
      <c r="M121" s="1">
        <v>2.8</v>
      </c>
      <c r="N121" s="1">
        <v>2.4006499999999997</v>
      </c>
      <c r="O121" s="1">
        <v>3.44</v>
      </c>
      <c r="P121" s="1">
        <v>962.58079999999995</v>
      </c>
      <c r="Q121" s="90">
        <v>65</v>
      </c>
      <c r="R121" s="90">
        <v>35</v>
      </c>
      <c r="S121" s="1">
        <v>625.67751999999996</v>
      </c>
      <c r="T121" s="1">
        <v>336.90328</v>
      </c>
      <c r="U121" s="1">
        <v>1.5020327383879999</v>
      </c>
      <c r="V121" s="1">
        <v>0.80878685913199977</v>
      </c>
      <c r="W121" s="1">
        <v>2.6952262399999998</v>
      </c>
      <c r="X121" s="1">
        <v>0.19337651445631743</v>
      </c>
      <c r="Y121" s="1">
        <v>0.10412581547647859</v>
      </c>
      <c r="Z121" s="1">
        <v>0.34699207456806647</v>
      </c>
    </row>
    <row r="122" spans="1:26" ht="15" customHeight="1">
      <c r="A122" s="129"/>
      <c r="B122" s="84" t="s">
        <v>65</v>
      </c>
      <c r="C122" s="84" t="s">
        <v>149</v>
      </c>
      <c r="D122" s="84"/>
      <c r="E122" s="84" t="s">
        <v>226</v>
      </c>
      <c r="F122" s="85">
        <v>2.9</v>
      </c>
      <c r="G122" s="86">
        <v>23.91</v>
      </c>
      <c r="H122" s="1"/>
      <c r="I122" s="1" t="s">
        <v>65</v>
      </c>
      <c r="J122" s="1" t="s">
        <v>149</v>
      </c>
      <c r="K122" s="1"/>
      <c r="L122" s="1" t="s">
        <v>226</v>
      </c>
      <c r="M122" s="1">
        <v>2.9</v>
      </c>
      <c r="N122" s="1">
        <v>2.4863874999999998</v>
      </c>
      <c r="O122" s="1">
        <v>23.91</v>
      </c>
      <c r="P122" s="1">
        <v>6690.4961999999996</v>
      </c>
      <c r="Q122" s="84">
        <v>65</v>
      </c>
      <c r="R122" s="84">
        <v>35</v>
      </c>
      <c r="S122" s="1">
        <v>4348.8225299999995</v>
      </c>
      <c r="T122" s="1">
        <v>2341.6736700000001</v>
      </c>
      <c r="U122" s="1">
        <v>10.812857978310374</v>
      </c>
      <c r="V122" s="1">
        <v>5.8223081421671239</v>
      </c>
      <c r="W122" s="1">
        <v>19.402438979999999</v>
      </c>
      <c r="X122" s="1">
        <v>1.3920820323802527</v>
      </c>
      <c r="Y122" s="1">
        <v>0.74958263282013593</v>
      </c>
      <c r="Z122" s="1">
        <v>2.4979322527486674</v>
      </c>
    </row>
    <row r="123" spans="1:26" ht="15" customHeight="1">
      <c r="A123" s="129"/>
      <c r="B123" s="90" t="s">
        <v>65</v>
      </c>
      <c r="C123" s="90" t="s">
        <v>149</v>
      </c>
      <c r="D123" s="90" t="s">
        <v>135</v>
      </c>
      <c r="E123" s="90" t="s">
        <v>233</v>
      </c>
      <c r="F123" s="91">
        <v>2.9</v>
      </c>
      <c r="G123" s="92">
        <v>7.55</v>
      </c>
      <c r="H123" s="1"/>
      <c r="I123" s="1" t="s">
        <v>65</v>
      </c>
      <c r="J123" s="1" t="s">
        <v>149</v>
      </c>
      <c r="K123" s="1" t="s">
        <v>135</v>
      </c>
      <c r="L123" s="1" t="s">
        <v>233</v>
      </c>
      <c r="M123" s="1">
        <v>2.9</v>
      </c>
      <c r="N123" s="1">
        <v>2.4863874999999998</v>
      </c>
      <c r="O123" s="1">
        <v>7.55</v>
      </c>
      <c r="P123" s="1">
        <v>2112.6410000000001</v>
      </c>
      <c r="Q123" s="90">
        <v>65</v>
      </c>
      <c r="R123" s="90">
        <v>35</v>
      </c>
      <c r="S123" s="1">
        <v>1373.2166500000001</v>
      </c>
      <c r="T123" s="1">
        <v>739.42435</v>
      </c>
      <c r="U123" s="1">
        <v>3.4143487133518744</v>
      </c>
      <c r="V123" s="1">
        <v>1.8384954610356243</v>
      </c>
      <c r="W123" s="1">
        <v>6.1266588999999998</v>
      </c>
      <c r="X123" s="1">
        <v>0.43957420930451302</v>
      </c>
      <c r="Y123" s="1">
        <v>0.23669380501012233</v>
      </c>
      <c r="Z123" s="1">
        <v>0.78876572598295447</v>
      </c>
    </row>
    <row r="124" spans="1:26" ht="15" customHeight="1">
      <c r="A124" s="129"/>
      <c r="B124" s="90" t="s">
        <v>65</v>
      </c>
      <c r="C124" s="90" t="s">
        <v>149</v>
      </c>
      <c r="D124" s="90" t="s">
        <v>144</v>
      </c>
      <c r="E124" s="90" t="s">
        <v>227</v>
      </c>
      <c r="F124" s="91">
        <v>2.9</v>
      </c>
      <c r="G124" s="92">
        <v>6.16</v>
      </c>
      <c r="H124" s="1"/>
      <c r="I124" s="1" t="s">
        <v>65</v>
      </c>
      <c r="J124" s="1" t="s">
        <v>149</v>
      </c>
      <c r="K124" s="1" t="s">
        <v>144</v>
      </c>
      <c r="L124" s="1" t="s">
        <v>227</v>
      </c>
      <c r="M124" s="1">
        <v>2.9</v>
      </c>
      <c r="N124" s="1">
        <v>2.4863874999999998</v>
      </c>
      <c r="O124" s="1">
        <v>6.16</v>
      </c>
      <c r="P124" s="1">
        <v>1723.6912</v>
      </c>
      <c r="Q124" s="90">
        <v>65</v>
      </c>
      <c r="R124" s="90">
        <v>35</v>
      </c>
      <c r="S124" s="1">
        <v>1120.3992800000001</v>
      </c>
      <c r="T124" s="1">
        <v>603.29192</v>
      </c>
      <c r="U124" s="1">
        <v>2.7857467648010004</v>
      </c>
      <c r="V124" s="1">
        <v>1.5000174887389999</v>
      </c>
      <c r="W124" s="1">
        <v>4.9987044800000007</v>
      </c>
      <c r="X124" s="1">
        <v>0.35864597739282134</v>
      </c>
      <c r="Y124" s="1">
        <v>0.19311706474998067</v>
      </c>
      <c r="Z124" s="1">
        <v>0.64354925457682111</v>
      </c>
    </row>
    <row r="125" spans="1:26" ht="15" customHeight="1">
      <c r="A125" s="129"/>
      <c r="B125" s="90" t="s">
        <v>65</v>
      </c>
      <c r="C125" s="90" t="s">
        <v>149</v>
      </c>
      <c r="D125" s="90" t="s">
        <v>138</v>
      </c>
      <c r="E125" s="90"/>
      <c r="F125" s="91">
        <v>2.9</v>
      </c>
      <c r="G125" s="92">
        <v>9.93</v>
      </c>
      <c r="H125" s="1"/>
      <c r="I125" s="1" t="s">
        <v>65</v>
      </c>
      <c r="J125" s="1" t="s">
        <v>149</v>
      </c>
      <c r="K125" s="1" t="s">
        <v>138</v>
      </c>
      <c r="L125" s="1"/>
      <c r="M125" s="1">
        <v>2.9</v>
      </c>
      <c r="N125" s="1">
        <v>2.4863874999999998</v>
      </c>
      <c r="O125" s="1">
        <v>9.93</v>
      </c>
      <c r="P125" s="1">
        <v>2778.6125999999999</v>
      </c>
      <c r="Q125" s="90">
        <v>65</v>
      </c>
      <c r="R125" s="90">
        <v>35</v>
      </c>
      <c r="S125" s="1">
        <v>1806.0981899999999</v>
      </c>
      <c r="T125" s="1">
        <v>972.51440999999988</v>
      </c>
      <c r="U125" s="1">
        <v>4.4906599633886248</v>
      </c>
      <c r="V125" s="1">
        <v>2.4180476725938744</v>
      </c>
      <c r="W125" s="1">
        <v>8.0579765399999985</v>
      </c>
      <c r="X125" s="1">
        <v>0.57814197329719408</v>
      </c>
      <c r="Y125" s="1">
        <v>0.31130721639079673</v>
      </c>
      <c r="Z125" s="1">
        <v>1.0374097561603624</v>
      </c>
    </row>
    <row r="126" spans="1:26" ht="15" customHeight="1">
      <c r="A126" s="129"/>
      <c r="B126" s="90" t="s">
        <v>65</v>
      </c>
      <c r="C126" s="90" t="s">
        <v>149</v>
      </c>
      <c r="D126" s="90" t="s">
        <v>139</v>
      </c>
      <c r="E126" s="90" t="s">
        <v>237</v>
      </c>
      <c r="F126" s="91">
        <v>2.9</v>
      </c>
      <c r="G126" s="92">
        <v>10.220000000000001</v>
      </c>
      <c r="H126" s="1"/>
      <c r="I126" s="1" t="s">
        <v>65</v>
      </c>
      <c r="J126" s="1" t="s">
        <v>149</v>
      </c>
      <c r="K126" s="1" t="s">
        <v>139</v>
      </c>
      <c r="L126" s="1" t="s">
        <v>237</v>
      </c>
      <c r="M126" s="1">
        <v>2.9</v>
      </c>
      <c r="N126" s="1">
        <v>2.4863874999999998</v>
      </c>
      <c r="O126" s="1">
        <v>10.220000000000001</v>
      </c>
      <c r="P126" s="1">
        <v>2859.7604000000001</v>
      </c>
      <c r="Q126" s="90">
        <v>65</v>
      </c>
      <c r="R126" s="90">
        <v>35</v>
      </c>
      <c r="S126" s="1">
        <v>1858.8442600000001</v>
      </c>
      <c r="T126" s="1">
        <v>1000.91614</v>
      </c>
      <c r="U126" s="1">
        <v>4.6218071325107504</v>
      </c>
      <c r="V126" s="1">
        <v>2.4886653790442499</v>
      </c>
      <c r="W126" s="1">
        <v>8.2933051599999992</v>
      </c>
      <c r="X126" s="1">
        <v>0.59502628067445351</v>
      </c>
      <c r="Y126" s="1">
        <v>0.32039876651701338</v>
      </c>
      <c r="Z126" s="1">
        <v>1.067706717820635</v>
      </c>
    </row>
    <row r="127" spans="1:26" ht="15" customHeight="1">
      <c r="A127" s="129"/>
      <c r="B127" s="84" t="s">
        <v>70</v>
      </c>
      <c r="C127" s="84" t="s">
        <v>150</v>
      </c>
      <c r="D127" s="84"/>
      <c r="E127" s="84" t="s">
        <v>216</v>
      </c>
      <c r="F127" s="85">
        <v>2</v>
      </c>
      <c r="G127" s="86">
        <v>9.52</v>
      </c>
      <c r="H127" s="1"/>
      <c r="I127" s="1" t="s">
        <v>70</v>
      </c>
      <c r="J127" s="1" t="s">
        <v>150</v>
      </c>
      <c r="K127" s="1"/>
      <c r="L127" s="1" t="s">
        <v>216</v>
      </c>
      <c r="M127" s="1">
        <v>2</v>
      </c>
      <c r="N127" s="1">
        <v>1.7147499999999998</v>
      </c>
      <c r="O127" s="1">
        <v>9.52</v>
      </c>
      <c r="P127" s="1">
        <v>2663.8863999999999</v>
      </c>
      <c r="Q127" s="84">
        <v>65</v>
      </c>
      <c r="R127" s="84">
        <v>35</v>
      </c>
      <c r="S127" s="1">
        <v>1731.5261599999999</v>
      </c>
      <c r="T127" s="1">
        <v>932.36023999999986</v>
      </c>
      <c r="U127" s="1">
        <v>2.9691344828599995</v>
      </c>
      <c r="V127" s="1">
        <v>1.5987647215399996</v>
      </c>
      <c r="W127" s="1">
        <v>5.3277728</v>
      </c>
      <c r="X127" s="1">
        <v>0.38225590066946463</v>
      </c>
      <c r="Y127" s="1">
        <v>0.20583010036048094</v>
      </c>
      <c r="Z127" s="1">
        <v>0.68591456600664313</v>
      </c>
    </row>
    <row r="128" spans="1:26" ht="15" customHeight="1">
      <c r="A128" s="128" t="s">
        <v>212</v>
      </c>
      <c r="B128" s="90" t="s">
        <v>70</v>
      </c>
      <c r="C128" s="90" t="s">
        <v>150</v>
      </c>
      <c r="D128" s="90" t="s">
        <v>135</v>
      </c>
      <c r="E128" s="90" t="s">
        <v>217</v>
      </c>
      <c r="F128" s="91">
        <v>2</v>
      </c>
      <c r="G128" s="92">
        <v>0.95</v>
      </c>
      <c r="H128" s="1"/>
      <c r="I128" s="1" t="s">
        <v>70</v>
      </c>
      <c r="J128" s="1" t="s">
        <v>150</v>
      </c>
      <c r="K128" s="1" t="s">
        <v>135</v>
      </c>
      <c r="L128" s="1" t="s">
        <v>217</v>
      </c>
      <c r="M128" s="1">
        <v>2</v>
      </c>
      <c r="N128" s="1">
        <v>1.7147499999999998</v>
      </c>
      <c r="O128" s="1">
        <v>0.95</v>
      </c>
      <c r="P128" s="1">
        <v>265.82900000000001</v>
      </c>
      <c r="Q128" s="90">
        <v>65</v>
      </c>
      <c r="R128" s="90">
        <v>35</v>
      </c>
      <c r="S128" s="1">
        <v>172.78885000000002</v>
      </c>
      <c r="T128" s="1">
        <v>93.040149999999997</v>
      </c>
      <c r="U128" s="1">
        <v>0.29628968053749999</v>
      </c>
      <c r="V128" s="1">
        <v>0.15954059721249997</v>
      </c>
      <c r="W128" s="1">
        <v>0.53165799999999996</v>
      </c>
      <c r="X128" s="1">
        <v>3.8145284205461281E-2</v>
      </c>
      <c r="Y128" s="1">
        <v>2.0539768418325305E-2</v>
      </c>
      <c r="Z128" s="1">
        <v>6.8447356901923412E-2</v>
      </c>
    </row>
    <row r="129" spans="1:26" ht="15" customHeight="1">
      <c r="A129" s="129"/>
      <c r="B129" s="90" t="s">
        <v>70</v>
      </c>
      <c r="C129" s="90" t="s">
        <v>150</v>
      </c>
      <c r="D129" s="90" t="s">
        <v>136</v>
      </c>
      <c r="E129" s="90" t="s">
        <v>238</v>
      </c>
      <c r="F129" s="91">
        <v>2</v>
      </c>
      <c r="G129" s="92">
        <v>1.91</v>
      </c>
      <c r="H129" s="1"/>
      <c r="I129" s="1" t="s">
        <v>70</v>
      </c>
      <c r="J129" s="1" t="s">
        <v>150</v>
      </c>
      <c r="K129" s="1" t="s">
        <v>136</v>
      </c>
      <c r="L129" s="1" t="s">
        <v>238</v>
      </c>
      <c r="M129" s="1">
        <v>2</v>
      </c>
      <c r="N129" s="1">
        <v>1.7147499999999998</v>
      </c>
      <c r="O129" s="1">
        <v>1.91</v>
      </c>
      <c r="P129" s="1">
        <v>534.45619999999997</v>
      </c>
      <c r="Q129" s="90">
        <v>65</v>
      </c>
      <c r="R129" s="90">
        <v>35</v>
      </c>
      <c r="S129" s="1">
        <v>347.39652999999998</v>
      </c>
      <c r="T129" s="1">
        <v>187.05967000000001</v>
      </c>
      <c r="U129" s="1">
        <v>0.59569819981749994</v>
      </c>
      <c r="V129" s="1">
        <v>0.32076056913249995</v>
      </c>
      <c r="W129" s="1">
        <v>1.0689123999999999</v>
      </c>
      <c r="X129" s="1">
        <v>7.6692097718348479E-2</v>
      </c>
      <c r="Y129" s="1">
        <v>4.1295744925264562E-2</v>
      </c>
      <c r="Z129" s="1">
        <v>0.13761521229755128</v>
      </c>
    </row>
    <row r="130" spans="1:26" ht="15" customHeight="1">
      <c r="A130" s="129"/>
      <c r="B130" s="90" t="s">
        <v>70</v>
      </c>
      <c r="C130" s="90" t="s">
        <v>150</v>
      </c>
      <c r="D130" s="90" t="s">
        <v>137</v>
      </c>
      <c r="E130" s="90" t="s">
        <v>239</v>
      </c>
      <c r="F130" s="91">
        <v>2</v>
      </c>
      <c r="G130" s="92">
        <v>1.71</v>
      </c>
      <c r="H130" s="1"/>
      <c r="I130" s="1" t="s">
        <v>70</v>
      </c>
      <c r="J130" s="1" t="s">
        <v>150</v>
      </c>
      <c r="K130" s="1" t="s">
        <v>137</v>
      </c>
      <c r="L130" s="1" t="s">
        <v>239</v>
      </c>
      <c r="M130" s="1">
        <v>2</v>
      </c>
      <c r="N130" s="1">
        <v>1.7147499999999998</v>
      </c>
      <c r="O130" s="1">
        <v>1.71</v>
      </c>
      <c r="P130" s="1">
        <v>478.49219999999997</v>
      </c>
      <c r="Q130" s="90">
        <v>65</v>
      </c>
      <c r="R130" s="90">
        <v>35</v>
      </c>
      <c r="S130" s="1">
        <v>311.01992999999999</v>
      </c>
      <c r="T130" s="1">
        <v>167.47226999999998</v>
      </c>
      <c r="U130" s="1">
        <v>0.53332142496750001</v>
      </c>
      <c r="V130" s="1">
        <v>0.28717307498249989</v>
      </c>
      <c r="W130" s="1">
        <v>0.95698439999999996</v>
      </c>
      <c r="X130" s="1">
        <v>6.8661511569830316E-2</v>
      </c>
      <c r="Y130" s="1">
        <v>3.6971583152985536E-2</v>
      </c>
      <c r="Z130" s="1">
        <v>0.12320524242346216</v>
      </c>
    </row>
    <row r="131" spans="1:26" ht="15" customHeight="1">
      <c r="A131" s="129"/>
      <c r="B131" s="90" t="s">
        <v>70</v>
      </c>
      <c r="C131" s="90" t="s">
        <v>150</v>
      </c>
      <c r="D131" s="90" t="s">
        <v>138</v>
      </c>
      <c r="E131" s="90"/>
      <c r="F131" s="91">
        <v>2</v>
      </c>
      <c r="G131" s="92">
        <v>4.5599999999999996</v>
      </c>
      <c r="H131" s="1"/>
      <c r="I131" s="1" t="s">
        <v>70</v>
      </c>
      <c r="J131" s="1" t="s">
        <v>150</v>
      </c>
      <c r="K131" s="1" t="s">
        <v>138</v>
      </c>
      <c r="L131" s="1"/>
      <c r="M131" s="1">
        <v>2</v>
      </c>
      <c r="N131" s="1">
        <v>1.7147499999999998</v>
      </c>
      <c r="O131" s="1">
        <v>4.5599999999999996</v>
      </c>
      <c r="P131" s="1">
        <v>1275.9791999999998</v>
      </c>
      <c r="Q131" s="90">
        <v>65</v>
      </c>
      <c r="R131" s="90">
        <v>35</v>
      </c>
      <c r="S131" s="1">
        <v>829.38647999999989</v>
      </c>
      <c r="T131" s="1">
        <v>446.59271999999987</v>
      </c>
      <c r="U131" s="1">
        <v>1.4221904665799996</v>
      </c>
      <c r="V131" s="1">
        <v>0.76579486661999963</v>
      </c>
      <c r="W131" s="1">
        <v>2.5519583999999997</v>
      </c>
      <c r="X131" s="1">
        <v>0.18309736418621411</v>
      </c>
      <c r="Y131" s="1">
        <v>9.8590888407961444E-2</v>
      </c>
      <c r="Z131" s="1">
        <v>0.32854731312923241</v>
      </c>
    </row>
    <row r="132" spans="1:26" ht="15" customHeight="1">
      <c r="A132" s="129"/>
      <c r="B132" s="90" t="s">
        <v>70</v>
      </c>
      <c r="C132" s="90" t="s">
        <v>150</v>
      </c>
      <c r="D132" s="90" t="s">
        <v>139</v>
      </c>
      <c r="E132" s="90" t="s">
        <v>220</v>
      </c>
      <c r="F132" s="91">
        <v>2</v>
      </c>
      <c r="G132" s="92">
        <v>4.96</v>
      </c>
      <c r="H132" s="1"/>
      <c r="I132" s="1" t="s">
        <v>70</v>
      </c>
      <c r="J132" s="1" t="s">
        <v>150</v>
      </c>
      <c r="K132" s="1" t="s">
        <v>139</v>
      </c>
      <c r="L132" s="1" t="s">
        <v>220</v>
      </c>
      <c r="M132" s="1">
        <v>2</v>
      </c>
      <c r="N132" s="1">
        <v>1.7147499999999998</v>
      </c>
      <c r="O132" s="1">
        <v>4.96</v>
      </c>
      <c r="P132" s="1">
        <v>1387.9071999999999</v>
      </c>
      <c r="Q132" s="90">
        <v>65</v>
      </c>
      <c r="R132" s="90">
        <v>35</v>
      </c>
      <c r="S132" s="1">
        <v>902.13967999999988</v>
      </c>
      <c r="T132" s="1">
        <v>485.76751999999993</v>
      </c>
      <c r="U132" s="1">
        <v>1.5469440162799997</v>
      </c>
      <c r="V132" s="1">
        <v>0.83296985491999975</v>
      </c>
      <c r="W132" s="1">
        <v>2.7758143999999998</v>
      </c>
      <c r="X132" s="1">
        <v>0.19915853648325046</v>
      </c>
      <c r="Y132" s="1">
        <v>0.10723921195251948</v>
      </c>
      <c r="Z132" s="1">
        <v>0.35736725287741067</v>
      </c>
    </row>
    <row r="133" spans="1:26" ht="15" customHeight="1">
      <c r="A133" s="129"/>
      <c r="B133" s="84" t="s">
        <v>70</v>
      </c>
      <c r="C133" s="84" t="s">
        <v>151</v>
      </c>
      <c r="D133" s="84"/>
      <c r="E133" s="84" t="s">
        <v>226</v>
      </c>
      <c r="F133" s="85">
        <v>1.5</v>
      </c>
      <c r="G133" s="86">
        <v>14.7</v>
      </c>
      <c r="H133" s="1"/>
      <c r="I133" s="1" t="s">
        <v>70</v>
      </c>
      <c r="J133" s="1" t="s">
        <v>151</v>
      </c>
      <c r="K133" s="1"/>
      <c r="L133" s="1" t="s">
        <v>226</v>
      </c>
      <c r="M133" s="1">
        <v>1.5</v>
      </c>
      <c r="N133" s="1">
        <v>1.2860624999999997</v>
      </c>
      <c r="O133" s="1">
        <v>14.7</v>
      </c>
      <c r="P133" s="1">
        <v>4113.3539999999994</v>
      </c>
      <c r="Q133" s="84">
        <v>65</v>
      </c>
      <c r="R133" s="84">
        <v>35</v>
      </c>
      <c r="S133" s="1">
        <v>2673.6800999999996</v>
      </c>
      <c r="T133" s="1">
        <v>1439.6738999999998</v>
      </c>
      <c r="U133" s="1">
        <v>3.4385197136062482</v>
      </c>
      <c r="V133" s="1">
        <v>1.8515106150187493</v>
      </c>
      <c r="W133" s="1">
        <v>6.1700309999999989</v>
      </c>
      <c r="X133" s="1">
        <v>0.44268606143706363</v>
      </c>
      <c r="Y133" s="1">
        <v>0.23836941769688047</v>
      </c>
      <c r="Z133" s="1">
        <v>0.79434958930916366</v>
      </c>
    </row>
    <row r="134" spans="1:26" ht="15" customHeight="1">
      <c r="A134" s="129"/>
      <c r="B134" s="90" t="s">
        <v>70</v>
      </c>
      <c r="C134" s="90" t="s">
        <v>151</v>
      </c>
      <c r="D134" s="90" t="s">
        <v>135</v>
      </c>
      <c r="E134" s="90" t="s">
        <v>222</v>
      </c>
      <c r="F134" s="91">
        <v>1.5</v>
      </c>
      <c r="G134" s="92">
        <v>1.3</v>
      </c>
      <c r="H134" s="1"/>
      <c r="I134" s="1" t="s">
        <v>70</v>
      </c>
      <c r="J134" s="1" t="s">
        <v>151</v>
      </c>
      <c r="K134" s="1" t="s">
        <v>135</v>
      </c>
      <c r="L134" s="1" t="s">
        <v>222</v>
      </c>
      <c r="M134" s="1">
        <v>1.5</v>
      </c>
      <c r="N134" s="1">
        <v>1.2860624999999997</v>
      </c>
      <c r="O134" s="1">
        <v>1.3</v>
      </c>
      <c r="P134" s="1">
        <v>363.76600000000002</v>
      </c>
      <c r="Q134" s="90">
        <v>65</v>
      </c>
      <c r="R134" s="90">
        <v>35</v>
      </c>
      <c r="S134" s="1">
        <v>236.4479</v>
      </c>
      <c r="T134" s="1">
        <v>127.31810000000002</v>
      </c>
      <c r="U134" s="1">
        <v>0.3040867773937499</v>
      </c>
      <c r="V134" s="1">
        <v>0.16373903398124995</v>
      </c>
      <c r="W134" s="1">
        <v>0.54564900000000005</v>
      </c>
      <c r="X134" s="1">
        <v>3.9149107474026043E-2</v>
      </c>
      <c r="Y134" s="1">
        <v>2.1080288639860178E-2</v>
      </c>
      <c r="Z134" s="1">
        <v>7.024860313618457E-2</v>
      </c>
    </row>
    <row r="135" spans="1:26" ht="15" customHeight="1">
      <c r="A135" s="129"/>
      <c r="B135" s="90" t="s">
        <v>70</v>
      </c>
      <c r="C135" s="90" t="s">
        <v>151</v>
      </c>
      <c r="D135" s="90" t="s">
        <v>144</v>
      </c>
      <c r="E135" s="90" t="s">
        <v>227</v>
      </c>
      <c r="F135" s="91">
        <v>1.5</v>
      </c>
      <c r="G135" s="92">
        <v>6.16</v>
      </c>
      <c r="H135" s="1"/>
      <c r="I135" s="1" t="s">
        <v>70</v>
      </c>
      <c r="J135" s="1" t="s">
        <v>151</v>
      </c>
      <c r="K135" s="1" t="s">
        <v>144</v>
      </c>
      <c r="L135" s="1" t="s">
        <v>227</v>
      </c>
      <c r="M135" s="1">
        <v>1.5</v>
      </c>
      <c r="N135" s="1">
        <v>1.2860624999999997</v>
      </c>
      <c r="O135" s="1">
        <v>6.16</v>
      </c>
      <c r="P135" s="1">
        <v>1723.6912</v>
      </c>
      <c r="Q135" s="90">
        <v>65</v>
      </c>
      <c r="R135" s="90">
        <v>35</v>
      </c>
      <c r="S135" s="1">
        <v>1120.3992800000001</v>
      </c>
      <c r="T135" s="1">
        <v>603.29192</v>
      </c>
      <c r="U135" s="1">
        <v>1.4409034990349996</v>
      </c>
      <c r="V135" s="1">
        <v>0.77587111486499971</v>
      </c>
      <c r="W135" s="1">
        <v>2.5855367999999999</v>
      </c>
      <c r="X135" s="1">
        <v>0.18550654003076958</v>
      </c>
      <c r="Y135" s="1">
        <v>9.9888136939645142E-2</v>
      </c>
      <c r="Z135" s="1">
        <v>0.33287030409145918</v>
      </c>
    </row>
    <row r="136" spans="1:26" ht="15" customHeight="1">
      <c r="A136" s="129"/>
      <c r="B136" s="90" t="s">
        <v>70</v>
      </c>
      <c r="C136" s="90" t="s">
        <v>151</v>
      </c>
      <c r="D136" s="90" t="s">
        <v>138</v>
      </c>
      <c r="E136" s="90"/>
      <c r="F136" s="91">
        <v>1.5</v>
      </c>
      <c r="G136" s="92">
        <v>7.46</v>
      </c>
      <c r="H136" s="1"/>
      <c r="I136" s="1" t="s">
        <v>70</v>
      </c>
      <c r="J136" s="1" t="s">
        <v>151</v>
      </c>
      <c r="K136" s="1" t="s">
        <v>138</v>
      </c>
      <c r="L136" s="1"/>
      <c r="M136" s="1">
        <v>1.5</v>
      </c>
      <c r="N136" s="1">
        <v>1.2860624999999997</v>
      </c>
      <c r="O136" s="1">
        <v>7.46</v>
      </c>
      <c r="P136" s="1">
        <v>2087.4571999999998</v>
      </c>
      <c r="Q136" s="90">
        <v>65</v>
      </c>
      <c r="R136" s="90">
        <v>35</v>
      </c>
      <c r="S136" s="1">
        <v>1356.84718</v>
      </c>
      <c r="T136" s="1">
        <v>730.61001999999996</v>
      </c>
      <c r="U136" s="1">
        <v>1.7449902764287495</v>
      </c>
      <c r="V136" s="1">
        <v>0.93961014884624972</v>
      </c>
      <c r="W136" s="1">
        <v>3.1311857999999999</v>
      </c>
      <c r="X136" s="1">
        <v>0.22465564750479561</v>
      </c>
      <c r="Y136" s="1">
        <v>0.12096842557950532</v>
      </c>
      <c r="Z136" s="1">
        <v>0.40311890722764376</v>
      </c>
    </row>
    <row r="137" spans="1:26" ht="15" customHeight="1">
      <c r="A137" s="129"/>
      <c r="B137" s="90" t="s">
        <v>70</v>
      </c>
      <c r="C137" s="90" t="s">
        <v>151</v>
      </c>
      <c r="D137" s="90" t="s">
        <v>139</v>
      </c>
      <c r="E137" s="90" t="s">
        <v>228</v>
      </c>
      <c r="F137" s="91">
        <v>1.5</v>
      </c>
      <c r="G137" s="92">
        <v>7.24</v>
      </c>
      <c r="H137" s="1"/>
      <c r="I137" s="1" t="s">
        <v>70</v>
      </c>
      <c r="J137" s="1" t="s">
        <v>151</v>
      </c>
      <c r="K137" s="1" t="s">
        <v>139</v>
      </c>
      <c r="L137" s="1" t="s">
        <v>228</v>
      </c>
      <c r="M137" s="1">
        <v>1.5</v>
      </c>
      <c r="N137" s="1">
        <v>1.2860624999999997</v>
      </c>
      <c r="O137" s="1">
        <v>7.24</v>
      </c>
      <c r="P137" s="1">
        <v>2025.8968</v>
      </c>
      <c r="Q137" s="90">
        <v>65</v>
      </c>
      <c r="R137" s="90">
        <v>35</v>
      </c>
      <c r="S137" s="1">
        <v>1316.8329199999998</v>
      </c>
      <c r="T137" s="1">
        <v>709.06388000000004</v>
      </c>
      <c r="U137" s="1">
        <v>1.6935294371774996</v>
      </c>
      <c r="V137" s="1">
        <v>0.91190046617249976</v>
      </c>
      <c r="W137" s="1">
        <v>3.0388451999999999</v>
      </c>
      <c r="X137" s="1">
        <v>0.21803041393226816</v>
      </c>
      <c r="Y137" s="1">
        <v>0.11740099211737516</v>
      </c>
      <c r="Z137" s="1">
        <v>0.39123068208152023</v>
      </c>
    </row>
    <row r="138" spans="1:26" ht="15" customHeight="1">
      <c r="A138" s="129"/>
      <c r="B138" s="84" t="s">
        <v>210</v>
      </c>
      <c r="C138" s="84" t="s">
        <v>134</v>
      </c>
      <c r="D138" s="84"/>
      <c r="E138" s="84" t="s">
        <v>240</v>
      </c>
      <c r="F138" s="85">
        <v>1.9</v>
      </c>
      <c r="G138" s="86">
        <v>13.72</v>
      </c>
      <c r="H138" s="1"/>
      <c r="I138" s="1" t="s">
        <v>210</v>
      </c>
      <c r="J138" s="1" t="s">
        <v>134</v>
      </c>
      <c r="K138" s="1"/>
      <c r="L138" s="1" t="s">
        <v>240</v>
      </c>
      <c r="M138" s="1">
        <v>1.9</v>
      </c>
      <c r="N138" s="1">
        <v>1.6290124999999998</v>
      </c>
      <c r="O138" s="1">
        <v>13.72</v>
      </c>
      <c r="P138" s="1">
        <v>3839.1304</v>
      </c>
      <c r="Q138" s="84">
        <v>65</v>
      </c>
      <c r="R138" s="84">
        <v>35</v>
      </c>
      <c r="S138" s="1">
        <v>2495.4347600000001</v>
      </c>
      <c r="T138" s="1">
        <v>1343.6956400000001</v>
      </c>
      <c r="U138" s="1">
        <v>4.0650944169744996</v>
      </c>
      <c r="V138" s="1">
        <v>2.1888969937554998</v>
      </c>
      <c r="W138" s="1">
        <v>7.2943477600000008</v>
      </c>
      <c r="X138" s="1">
        <v>0.52335329929892882</v>
      </c>
      <c r="Y138" s="1">
        <v>0.28180562269942322</v>
      </c>
      <c r="Z138" s="1">
        <v>0.93909773669438956</v>
      </c>
    </row>
    <row r="139" spans="1:26" ht="15" customHeight="1">
      <c r="A139" s="129"/>
      <c r="B139" s="90" t="s">
        <v>210</v>
      </c>
      <c r="C139" s="90" t="s">
        <v>134</v>
      </c>
      <c r="D139" s="90" t="s">
        <v>135</v>
      </c>
      <c r="E139" s="90" t="s">
        <v>241</v>
      </c>
      <c r="F139" s="91">
        <v>1.9</v>
      </c>
      <c r="G139" s="92">
        <v>1.52</v>
      </c>
      <c r="H139" s="1"/>
      <c r="I139" s="1" t="s">
        <v>210</v>
      </c>
      <c r="J139" s="1" t="s">
        <v>134</v>
      </c>
      <c r="K139" s="1" t="s">
        <v>135</v>
      </c>
      <c r="L139" s="1" t="s">
        <v>241</v>
      </c>
      <c r="M139" s="1">
        <v>1.9</v>
      </c>
      <c r="N139" s="1">
        <v>1.6290124999999998</v>
      </c>
      <c r="O139" s="1">
        <v>1.52</v>
      </c>
      <c r="P139" s="1">
        <v>425.32639999999998</v>
      </c>
      <c r="Q139" s="90">
        <v>65</v>
      </c>
      <c r="R139" s="90">
        <v>35</v>
      </c>
      <c r="S139" s="1">
        <v>276.46215999999998</v>
      </c>
      <c r="T139" s="1">
        <v>148.86424</v>
      </c>
      <c r="U139" s="1">
        <v>0.45036031441699992</v>
      </c>
      <c r="V139" s="1">
        <v>0.24250170776299995</v>
      </c>
      <c r="W139" s="1">
        <v>0.80812015999999998</v>
      </c>
      <c r="X139" s="1">
        <v>5.7980831992301148E-2</v>
      </c>
      <c r="Y139" s="1">
        <v>3.122044799585446E-2</v>
      </c>
      <c r="Z139" s="1">
        <v>0.1040399824909236</v>
      </c>
    </row>
    <row r="140" spans="1:26" ht="15" customHeight="1">
      <c r="A140" s="129"/>
      <c r="B140" s="90" t="s">
        <v>210</v>
      </c>
      <c r="C140" s="90" t="s">
        <v>134</v>
      </c>
      <c r="D140" s="90" t="s">
        <v>136</v>
      </c>
      <c r="E140" s="90" t="s">
        <v>242</v>
      </c>
      <c r="F140" s="91">
        <v>1.9</v>
      </c>
      <c r="G140" s="92">
        <v>1.83</v>
      </c>
      <c r="H140" s="1"/>
      <c r="I140" s="1" t="s">
        <v>210</v>
      </c>
      <c r="J140" s="1" t="s">
        <v>134</v>
      </c>
      <c r="K140" s="1" t="s">
        <v>136</v>
      </c>
      <c r="L140" s="1" t="s">
        <v>242</v>
      </c>
      <c r="M140" s="1">
        <v>1.9</v>
      </c>
      <c r="N140" s="1">
        <v>1.6290124999999998</v>
      </c>
      <c r="O140" s="1">
        <v>1.83</v>
      </c>
      <c r="P140" s="1">
        <v>512.07060000000001</v>
      </c>
      <c r="Q140" s="90">
        <v>65</v>
      </c>
      <c r="R140" s="90">
        <v>35</v>
      </c>
      <c r="S140" s="1">
        <v>332.84589</v>
      </c>
      <c r="T140" s="1">
        <v>179.22471000000002</v>
      </c>
      <c r="U140" s="1">
        <v>0.54221011538362496</v>
      </c>
      <c r="V140" s="1">
        <v>0.29195929289887501</v>
      </c>
      <c r="W140" s="1">
        <v>0.97293414</v>
      </c>
      <c r="X140" s="1">
        <v>6.9805870095994149E-2</v>
      </c>
      <c r="Y140" s="1">
        <v>3.7587776205535314E-2</v>
      </c>
      <c r="Z140" s="1">
        <v>0.12525866313051987</v>
      </c>
    </row>
    <row r="141" spans="1:26" ht="15" customHeight="1">
      <c r="A141" s="129"/>
      <c r="B141" s="90" t="s">
        <v>210</v>
      </c>
      <c r="C141" s="90" t="s">
        <v>134</v>
      </c>
      <c r="D141" s="90" t="s">
        <v>137</v>
      </c>
      <c r="E141" s="90" t="s">
        <v>243</v>
      </c>
      <c r="F141" s="91">
        <v>1.9</v>
      </c>
      <c r="G141" s="92">
        <v>5.04</v>
      </c>
      <c r="H141" s="1"/>
      <c r="I141" s="1" t="s">
        <v>210</v>
      </c>
      <c r="J141" s="1" t="s">
        <v>134</v>
      </c>
      <c r="K141" s="1" t="s">
        <v>137</v>
      </c>
      <c r="L141" s="1" t="s">
        <v>243</v>
      </c>
      <c r="M141" s="1">
        <v>1.9</v>
      </c>
      <c r="N141" s="1">
        <v>1.6290124999999998</v>
      </c>
      <c r="O141" s="1">
        <v>5.04</v>
      </c>
      <c r="P141" s="1">
        <v>1410.2927999999999</v>
      </c>
      <c r="Q141" s="90">
        <v>65</v>
      </c>
      <c r="R141" s="90">
        <v>35</v>
      </c>
      <c r="S141" s="1">
        <v>916.69031999999993</v>
      </c>
      <c r="T141" s="1">
        <v>493.60248000000001</v>
      </c>
      <c r="U141" s="1">
        <v>1.4932999899089998</v>
      </c>
      <c r="V141" s="1">
        <v>0.80408460995099984</v>
      </c>
      <c r="W141" s="1">
        <v>2.6795563199999997</v>
      </c>
      <c r="X141" s="1">
        <v>0.19225223239552486</v>
      </c>
      <c r="Y141" s="1">
        <v>0.10352043282835953</v>
      </c>
      <c r="Z141" s="1">
        <v>0.34497467878569399</v>
      </c>
    </row>
    <row r="142" spans="1:26" ht="15" customHeight="1">
      <c r="A142" s="129"/>
      <c r="B142" s="90" t="s">
        <v>210</v>
      </c>
      <c r="C142" s="90" t="s">
        <v>134</v>
      </c>
      <c r="D142" s="90" t="s">
        <v>138</v>
      </c>
      <c r="E142" s="90"/>
      <c r="F142" s="91">
        <v>1.9</v>
      </c>
      <c r="G142" s="92">
        <v>8.39</v>
      </c>
      <c r="H142" s="1"/>
      <c r="I142" s="1" t="s">
        <v>210</v>
      </c>
      <c r="J142" s="1" t="s">
        <v>134</v>
      </c>
      <c r="K142" s="1" t="s">
        <v>138</v>
      </c>
      <c r="L142" s="1"/>
      <c r="M142" s="1">
        <v>1.9</v>
      </c>
      <c r="N142" s="1">
        <v>1.6290124999999998</v>
      </c>
      <c r="O142" s="1">
        <v>8.39</v>
      </c>
      <c r="P142" s="1">
        <v>2347.6898000000001</v>
      </c>
      <c r="Q142" s="90">
        <v>65</v>
      </c>
      <c r="R142" s="90">
        <v>35</v>
      </c>
      <c r="S142" s="1">
        <v>1525.99837</v>
      </c>
      <c r="T142" s="1">
        <v>821.69143000000008</v>
      </c>
      <c r="U142" s="1">
        <v>2.4858704197096251</v>
      </c>
      <c r="V142" s="1">
        <v>1.3385456106128748</v>
      </c>
      <c r="W142" s="1">
        <v>4.4606106200000006</v>
      </c>
      <c r="X142" s="1">
        <v>0.3200389344838202</v>
      </c>
      <c r="Y142" s="1">
        <v>0.17232865702974931</v>
      </c>
      <c r="Z142" s="1">
        <v>0.57427332440713763</v>
      </c>
    </row>
    <row r="143" spans="1:26" ht="15" customHeight="1">
      <c r="A143" s="129"/>
      <c r="B143" s="90" t="s">
        <v>210</v>
      </c>
      <c r="C143" s="90" t="s">
        <v>134</v>
      </c>
      <c r="D143" s="90" t="s">
        <v>139</v>
      </c>
      <c r="E143" s="90" t="s">
        <v>232</v>
      </c>
      <c r="F143" s="91">
        <v>1.9</v>
      </c>
      <c r="G143" s="92">
        <v>5.33</v>
      </c>
      <c r="H143" s="1"/>
      <c r="I143" s="1" t="s">
        <v>210</v>
      </c>
      <c r="J143" s="1" t="s">
        <v>134</v>
      </c>
      <c r="K143" s="1" t="s">
        <v>139</v>
      </c>
      <c r="L143" s="1" t="s">
        <v>232</v>
      </c>
      <c r="M143" s="1">
        <v>1.9</v>
      </c>
      <c r="N143" s="1">
        <v>1.6290124999999998</v>
      </c>
      <c r="O143" s="1">
        <v>5.33</v>
      </c>
      <c r="P143" s="1">
        <v>1491.4405999999999</v>
      </c>
      <c r="Q143" s="90">
        <v>65</v>
      </c>
      <c r="R143" s="90">
        <v>35</v>
      </c>
      <c r="S143" s="1">
        <v>969.43638999999996</v>
      </c>
      <c r="T143" s="1">
        <v>522.00420999999994</v>
      </c>
      <c r="U143" s="1">
        <v>1.5792239972648747</v>
      </c>
      <c r="V143" s="1">
        <v>0.85035138314262471</v>
      </c>
      <c r="W143" s="1">
        <v>2.8337371399999998</v>
      </c>
      <c r="X143" s="1">
        <v>0.20331436481510862</v>
      </c>
      <c r="Y143" s="1">
        <v>0.10947696566967387</v>
      </c>
      <c r="Z143" s="1">
        <v>0.36482441228725182</v>
      </c>
    </row>
    <row r="144" spans="1:26" ht="15" customHeight="1">
      <c r="A144" s="129"/>
      <c r="B144" s="84" t="s">
        <v>210</v>
      </c>
      <c r="C144" s="84" t="s">
        <v>152</v>
      </c>
      <c r="D144" s="84"/>
      <c r="E144" s="84" t="s">
        <v>216</v>
      </c>
      <c r="F144" s="85">
        <v>0.4</v>
      </c>
      <c r="G144" s="86">
        <v>10.81</v>
      </c>
      <c r="H144" s="1"/>
      <c r="I144" s="1" t="s">
        <v>210</v>
      </c>
      <c r="J144" s="1" t="s">
        <v>152</v>
      </c>
      <c r="K144" s="1"/>
      <c r="L144" s="1" t="s">
        <v>216</v>
      </c>
      <c r="M144" s="1">
        <v>0.4</v>
      </c>
      <c r="N144" s="1">
        <v>0.34294999999999998</v>
      </c>
      <c r="O144" s="1">
        <v>10.81</v>
      </c>
      <c r="P144" s="1">
        <v>3024.8542000000002</v>
      </c>
      <c r="Q144" s="84">
        <v>65</v>
      </c>
      <c r="R144" s="84">
        <v>35</v>
      </c>
      <c r="S144" s="1">
        <v>1966.1552300000001</v>
      </c>
      <c r="T144" s="1">
        <v>1058.6989700000001</v>
      </c>
      <c r="U144" s="1">
        <v>0.67429293612850005</v>
      </c>
      <c r="V144" s="1">
        <v>0.36308081176149992</v>
      </c>
      <c r="W144" s="1">
        <v>1.2099416800000002</v>
      </c>
      <c r="X144" s="1">
        <v>8.681063626548137E-2</v>
      </c>
      <c r="Y144" s="1">
        <v>4.6744188758336108E-2</v>
      </c>
      <c r="Z144" s="1">
        <v>0.15577177433890366</v>
      </c>
    </row>
    <row r="145" spans="1:26" ht="15" customHeight="1">
      <c r="A145" s="129"/>
      <c r="B145" s="90" t="s">
        <v>210</v>
      </c>
      <c r="C145" s="90" t="s">
        <v>152</v>
      </c>
      <c r="D145" s="90" t="s">
        <v>135</v>
      </c>
      <c r="E145" s="90" t="s">
        <v>241</v>
      </c>
      <c r="F145" s="91">
        <v>0.4</v>
      </c>
      <c r="G145" s="92">
        <v>1.28</v>
      </c>
      <c r="H145" s="1"/>
      <c r="I145" s="1" t="s">
        <v>210</v>
      </c>
      <c r="J145" s="1" t="s">
        <v>152</v>
      </c>
      <c r="K145" s="1" t="s">
        <v>135</v>
      </c>
      <c r="L145" s="1" t="s">
        <v>241</v>
      </c>
      <c r="M145" s="1">
        <v>0.4</v>
      </c>
      <c r="N145" s="1">
        <v>0.34294999999999998</v>
      </c>
      <c r="O145" s="1">
        <v>1.28</v>
      </c>
      <c r="P145" s="1">
        <v>358.1696</v>
      </c>
      <c r="Q145" s="90">
        <v>65</v>
      </c>
      <c r="R145" s="90">
        <v>35</v>
      </c>
      <c r="S145" s="1">
        <v>232.81024000000002</v>
      </c>
      <c r="T145" s="1">
        <v>125.35936</v>
      </c>
      <c r="U145" s="1">
        <v>7.9842271807999993E-2</v>
      </c>
      <c r="V145" s="1">
        <v>4.2991992511999998E-2</v>
      </c>
      <c r="W145" s="1">
        <v>0.14326784000000001</v>
      </c>
      <c r="X145" s="1">
        <v>1.0279150270103251E-2</v>
      </c>
      <c r="Y145" s="1">
        <v>5.5349270685171358E-3</v>
      </c>
      <c r="Z145" s="1">
        <v>1.8444761438834101E-2</v>
      </c>
    </row>
    <row r="146" spans="1:26" ht="15" customHeight="1">
      <c r="A146" s="129"/>
      <c r="B146" s="90" t="s">
        <v>210</v>
      </c>
      <c r="C146" s="90" t="s">
        <v>152</v>
      </c>
      <c r="D146" s="90" t="s">
        <v>136</v>
      </c>
      <c r="E146" s="90" t="s">
        <v>242</v>
      </c>
      <c r="F146" s="91">
        <v>0.4</v>
      </c>
      <c r="G146" s="92">
        <v>1.61</v>
      </c>
      <c r="H146" s="1"/>
      <c r="I146" s="1" t="s">
        <v>210</v>
      </c>
      <c r="J146" s="1" t="s">
        <v>152</v>
      </c>
      <c r="K146" s="1" t="s">
        <v>136</v>
      </c>
      <c r="L146" s="1" t="s">
        <v>242</v>
      </c>
      <c r="M146" s="1">
        <v>0.4</v>
      </c>
      <c r="N146" s="1">
        <v>0.34294999999999998</v>
      </c>
      <c r="O146" s="1">
        <v>1.61</v>
      </c>
      <c r="P146" s="1">
        <v>450.5102</v>
      </c>
      <c r="Q146" s="90">
        <v>65</v>
      </c>
      <c r="R146" s="90">
        <v>35</v>
      </c>
      <c r="S146" s="1">
        <v>292.83163000000002</v>
      </c>
      <c r="T146" s="1">
        <v>157.67857000000001</v>
      </c>
      <c r="U146" s="1">
        <v>0.10042660750849999</v>
      </c>
      <c r="V146" s="1">
        <v>5.4075865581499988E-2</v>
      </c>
      <c r="W146" s="1">
        <v>0.18020408000000004</v>
      </c>
      <c r="X146" s="1">
        <v>1.2929243699114244E-2</v>
      </c>
      <c r="Y146" s="1">
        <v>6.9619004533692077E-3</v>
      </c>
      <c r="Z146" s="1">
        <v>2.3200051497283523E-2</v>
      </c>
    </row>
    <row r="147" spans="1:26" ht="15" customHeight="1">
      <c r="A147" s="129"/>
      <c r="B147" s="90" t="s">
        <v>210</v>
      </c>
      <c r="C147" s="90" t="s">
        <v>152</v>
      </c>
      <c r="D147" s="90" t="s">
        <v>137</v>
      </c>
      <c r="E147" s="90" t="s">
        <v>243</v>
      </c>
      <c r="F147" s="91">
        <v>0.4</v>
      </c>
      <c r="G147" s="92">
        <v>4.4800000000000004</v>
      </c>
      <c r="H147" s="1"/>
      <c r="I147" s="1" t="s">
        <v>210</v>
      </c>
      <c r="J147" s="1" t="s">
        <v>152</v>
      </c>
      <c r="K147" s="1" t="s">
        <v>137</v>
      </c>
      <c r="L147" s="1" t="s">
        <v>243</v>
      </c>
      <c r="M147" s="1">
        <v>0.4</v>
      </c>
      <c r="N147" s="1">
        <v>0.34294999999999998</v>
      </c>
      <c r="O147" s="1">
        <v>4.4800000000000004</v>
      </c>
      <c r="P147" s="1">
        <v>1253.5936000000002</v>
      </c>
      <c r="Q147" s="90">
        <v>65</v>
      </c>
      <c r="R147" s="90">
        <v>35</v>
      </c>
      <c r="S147" s="1">
        <v>814.83584000000008</v>
      </c>
      <c r="T147" s="1">
        <v>438.75776000000008</v>
      </c>
      <c r="U147" s="1">
        <v>0.27944795132799999</v>
      </c>
      <c r="V147" s="1">
        <v>0.15047197379199997</v>
      </c>
      <c r="W147" s="1">
        <v>0.50143744000000001</v>
      </c>
      <c r="X147" s="1">
        <v>3.5977025945361382E-2</v>
      </c>
      <c r="Y147" s="1">
        <v>1.9372244739809974E-2</v>
      </c>
      <c r="Z147" s="1">
        <v>6.455666503591935E-2</v>
      </c>
    </row>
    <row r="148" spans="1:26" ht="15" customHeight="1">
      <c r="A148" s="129"/>
      <c r="B148" s="90" t="s">
        <v>210</v>
      </c>
      <c r="C148" s="90" t="s">
        <v>152</v>
      </c>
      <c r="D148" s="90" t="s">
        <v>138</v>
      </c>
      <c r="E148" s="90"/>
      <c r="F148" s="91">
        <v>0.4</v>
      </c>
      <c r="G148" s="92">
        <v>7.37</v>
      </c>
      <c r="H148" s="1"/>
      <c r="I148" s="1" t="s">
        <v>210</v>
      </c>
      <c r="J148" s="1" t="s">
        <v>152</v>
      </c>
      <c r="K148" s="1" t="s">
        <v>138</v>
      </c>
      <c r="L148" s="1"/>
      <c r="M148" s="1">
        <v>0.4</v>
      </c>
      <c r="N148" s="1">
        <v>0.34294999999999998</v>
      </c>
      <c r="O148" s="1">
        <v>7.37</v>
      </c>
      <c r="P148" s="1">
        <v>2062.2734</v>
      </c>
      <c r="Q148" s="90">
        <v>65</v>
      </c>
      <c r="R148" s="90">
        <v>35</v>
      </c>
      <c r="S148" s="1">
        <v>1340.4777100000001</v>
      </c>
      <c r="T148" s="1">
        <v>721.79569000000004</v>
      </c>
      <c r="U148" s="1">
        <v>0.45971683064450003</v>
      </c>
      <c r="V148" s="1">
        <v>0.24753983188549994</v>
      </c>
      <c r="W148" s="1">
        <v>0.82490936000000015</v>
      </c>
      <c r="X148" s="1">
        <v>5.9185419914578888E-2</v>
      </c>
      <c r="Y148" s="1">
        <v>3.1869072261696309E-2</v>
      </c>
      <c r="Z148" s="1">
        <v>0.106201477972037</v>
      </c>
    </row>
    <row r="149" spans="1:26" ht="15" customHeight="1">
      <c r="A149" s="129"/>
      <c r="B149" s="90" t="s">
        <v>210</v>
      </c>
      <c r="C149" s="90" t="s">
        <v>152</v>
      </c>
      <c r="D149" s="90" t="s">
        <v>139</v>
      </c>
      <c r="E149" s="90" t="s">
        <v>225</v>
      </c>
      <c r="F149" s="91">
        <v>0.4</v>
      </c>
      <c r="G149" s="92">
        <v>3.44</v>
      </c>
      <c r="H149" s="1"/>
      <c r="I149" s="1" t="s">
        <v>210</v>
      </c>
      <c r="J149" s="1" t="s">
        <v>152</v>
      </c>
      <c r="K149" s="1" t="s">
        <v>139</v>
      </c>
      <c r="L149" s="1" t="s">
        <v>225</v>
      </c>
      <c r="M149" s="1">
        <v>0.4</v>
      </c>
      <c r="N149" s="1">
        <v>0.34294999999999998</v>
      </c>
      <c r="O149" s="1">
        <v>3.44</v>
      </c>
      <c r="P149" s="1">
        <v>962.58079999999995</v>
      </c>
      <c r="Q149" s="90">
        <v>65</v>
      </c>
      <c r="R149" s="90">
        <v>35</v>
      </c>
      <c r="S149" s="1">
        <v>625.67751999999996</v>
      </c>
      <c r="T149" s="1">
        <v>336.90328</v>
      </c>
      <c r="U149" s="1">
        <v>0.21457610548399994</v>
      </c>
      <c r="V149" s="1">
        <v>0.11554097987599997</v>
      </c>
      <c r="W149" s="1">
        <v>0.38503232000000004</v>
      </c>
      <c r="X149" s="1">
        <v>2.7625216350902485E-2</v>
      </c>
      <c r="Y149" s="1">
        <v>1.4875116496639799E-2</v>
      </c>
      <c r="Z149" s="1">
        <v>4.9570296366866655E-2</v>
      </c>
    </row>
    <row r="150" spans="1:26" ht="15" customHeight="1">
      <c r="A150" s="129"/>
      <c r="B150" s="84" t="s">
        <v>210</v>
      </c>
      <c r="C150" s="84" t="s">
        <v>153</v>
      </c>
      <c r="D150" s="84"/>
      <c r="E150" s="84" t="s">
        <v>226</v>
      </c>
      <c r="F150" s="85">
        <v>2.2000000000000002</v>
      </c>
      <c r="G150" s="86">
        <v>16.670000000000002</v>
      </c>
      <c r="H150" s="1"/>
      <c r="I150" s="1" t="s">
        <v>210</v>
      </c>
      <c r="J150" s="1" t="s">
        <v>153</v>
      </c>
      <c r="K150" s="1"/>
      <c r="L150" s="1" t="s">
        <v>226</v>
      </c>
      <c r="M150" s="1">
        <v>2.2000000000000002</v>
      </c>
      <c r="N150" s="1">
        <v>1.8862249999999998</v>
      </c>
      <c r="O150" s="1">
        <v>16.670000000000002</v>
      </c>
      <c r="P150" s="1">
        <v>4664.5994000000001</v>
      </c>
      <c r="Q150" s="84">
        <v>65</v>
      </c>
      <c r="R150" s="84">
        <v>35</v>
      </c>
      <c r="S150" s="1">
        <v>3031.9896100000001</v>
      </c>
      <c r="T150" s="1">
        <v>1632.60979</v>
      </c>
      <c r="U150" s="1">
        <v>5.7190146021222503</v>
      </c>
      <c r="V150" s="1">
        <v>3.0794694011427497</v>
      </c>
      <c r="W150" s="1">
        <v>10.262118680000002</v>
      </c>
      <c r="X150" s="1">
        <v>0.73628429102688808</v>
      </c>
      <c r="Y150" s="1">
        <v>0.39646077209140118</v>
      </c>
      <c r="Z150" s="1">
        <v>1.3211780879058632</v>
      </c>
    </row>
    <row r="151" spans="1:26" ht="15" customHeight="1">
      <c r="A151" s="129"/>
      <c r="B151" s="90" t="s">
        <v>210</v>
      </c>
      <c r="C151" s="90" t="s">
        <v>154</v>
      </c>
      <c r="D151" s="90" t="s">
        <v>135</v>
      </c>
      <c r="E151" s="90" t="s">
        <v>244</v>
      </c>
      <c r="F151" s="91">
        <v>2.2000000000000002</v>
      </c>
      <c r="G151" s="92">
        <v>3.08</v>
      </c>
      <c r="H151" s="1"/>
      <c r="I151" s="1" t="s">
        <v>210</v>
      </c>
      <c r="J151" s="1" t="s">
        <v>154</v>
      </c>
      <c r="K151" s="1" t="s">
        <v>135</v>
      </c>
      <c r="L151" s="1" t="s">
        <v>244</v>
      </c>
      <c r="M151" s="1">
        <v>2.2000000000000002</v>
      </c>
      <c r="N151" s="1">
        <v>1.8862249999999998</v>
      </c>
      <c r="O151" s="1">
        <v>3.08</v>
      </c>
      <c r="P151" s="1">
        <v>861.84559999999999</v>
      </c>
      <c r="Q151" s="90">
        <v>65</v>
      </c>
      <c r="R151" s="90">
        <v>35</v>
      </c>
      <c r="S151" s="1">
        <v>560.19964000000004</v>
      </c>
      <c r="T151" s="1">
        <v>301.64596</v>
      </c>
      <c r="U151" s="1">
        <v>1.0566625659589999</v>
      </c>
      <c r="V151" s="1">
        <v>0.56897215090099995</v>
      </c>
      <c r="W151" s="1">
        <v>1.8960603200000001</v>
      </c>
      <c r="X151" s="1">
        <v>0.13603812935589771</v>
      </c>
      <c r="Y151" s="1">
        <v>7.3251300422406462E-2</v>
      </c>
      <c r="Z151" s="1">
        <v>0.24410488966707006</v>
      </c>
    </row>
    <row r="152" spans="1:26" ht="15" customHeight="1">
      <c r="A152" s="129"/>
      <c r="B152" s="90" t="s">
        <v>210</v>
      </c>
      <c r="C152" s="90" t="s">
        <v>154</v>
      </c>
      <c r="D152" s="90" t="s">
        <v>144</v>
      </c>
      <c r="E152" s="90" t="s">
        <v>227</v>
      </c>
      <c r="F152" s="91">
        <v>2.2000000000000002</v>
      </c>
      <c r="G152" s="92">
        <v>5.82</v>
      </c>
      <c r="H152" s="1"/>
      <c r="I152" s="1" t="s">
        <v>210</v>
      </c>
      <c r="J152" s="1" t="s">
        <v>154</v>
      </c>
      <c r="K152" s="1" t="s">
        <v>144</v>
      </c>
      <c r="L152" s="1" t="s">
        <v>227</v>
      </c>
      <c r="M152" s="1">
        <v>2.2000000000000002</v>
      </c>
      <c r="N152" s="1">
        <v>1.8862249999999998</v>
      </c>
      <c r="O152" s="1">
        <v>5.82</v>
      </c>
      <c r="P152" s="1">
        <v>1628.5524</v>
      </c>
      <c r="Q152" s="90">
        <v>65</v>
      </c>
      <c r="R152" s="90">
        <v>35</v>
      </c>
      <c r="S152" s="1">
        <v>1058.55906</v>
      </c>
      <c r="T152" s="1">
        <v>569.99333999999999</v>
      </c>
      <c r="U152" s="1">
        <v>1.9966805629485003</v>
      </c>
      <c r="V152" s="1">
        <v>1.0751356877414999</v>
      </c>
      <c r="W152" s="1">
        <v>3.5828152800000006</v>
      </c>
      <c r="X152" s="1">
        <v>0.25705906261406652</v>
      </c>
      <c r="Y152" s="1">
        <v>0.13841641833065116</v>
      </c>
      <c r="Z152" s="1">
        <v>0.46126313566959348</v>
      </c>
    </row>
    <row r="153" spans="1:26" ht="15" customHeight="1">
      <c r="A153" s="129"/>
      <c r="B153" s="90" t="s">
        <v>210</v>
      </c>
      <c r="C153" s="90" t="s">
        <v>154</v>
      </c>
      <c r="D153" s="90" t="s">
        <v>138</v>
      </c>
      <c r="E153" s="90"/>
      <c r="F153" s="91">
        <v>2.2000000000000002</v>
      </c>
      <c r="G153" s="92">
        <v>8.9</v>
      </c>
      <c r="H153" s="1"/>
      <c r="I153" s="1" t="s">
        <v>210</v>
      </c>
      <c r="J153" s="1" t="s">
        <v>154</v>
      </c>
      <c r="K153" s="1" t="s">
        <v>138</v>
      </c>
      <c r="L153" s="1"/>
      <c r="M153" s="1">
        <v>2.2000000000000002</v>
      </c>
      <c r="N153" s="1">
        <v>1.8862249999999998</v>
      </c>
      <c r="O153" s="1">
        <v>8.9</v>
      </c>
      <c r="P153" s="1">
        <v>2490.3980000000001</v>
      </c>
      <c r="Q153" s="90">
        <v>65</v>
      </c>
      <c r="R153" s="90">
        <v>35</v>
      </c>
      <c r="S153" s="1">
        <v>1618.7586999999999</v>
      </c>
      <c r="T153" s="1">
        <v>871.63930000000005</v>
      </c>
      <c r="U153" s="1">
        <v>3.0533431289075001</v>
      </c>
      <c r="V153" s="1">
        <v>1.6441078386424997</v>
      </c>
      <c r="W153" s="1">
        <v>5.4788756000000003</v>
      </c>
      <c r="X153" s="1">
        <v>0.39309719196996423</v>
      </c>
      <c r="Y153" s="1">
        <v>0.21166771875305762</v>
      </c>
      <c r="Z153" s="1">
        <v>0.70536802533666354</v>
      </c>
    </row>
    <row r="154" spans="1:26" ht="15" customHeight="1">
      <c r="A154" s="129"/>
      <c r="B154" s="90" t="s">
        <v>210</v>
      </c>
      <c r="C154" s="90" t="s">
        <v>154</v>
      </c>
      <c r="D154" s="90" t="s">
        <v>139</v>
      </c>
      <c r="E154" s="90" t="s">
        <v>245</v>
      </c>
      <c r="F154" s="91">
        <v>2.2000000000000002</v>
      </c>
      <c r="G154" s="92">
        <v>7.78</v>
      </c>
      <c r="H154" s="1"/>
      <c r="I154" s="1" t="s">
        <v>210</v>
      </c>
      <c r="J154" s="1" t="s">
        <v>154</v>
      </c>
      <c r="K154" s="1" t="s">
        <v>139</v>
      </c>
      <c r="L154" s="1" t="s">
        <v>245</v>
      </c>
      <c r="M154" s="1">
        <v>2.2000000000000002</v>
      </c>
      <c r="N154" s="1">
        <v>1.8862249999999998</v>
      </c>
      <c r="O154" s="1">
        <v>7.78</v>
      </c>
      <c r="P154" s="1">
        <v>2176.9996000000001</v>
      </c>
      <c r="Q154" s="90">
        <v>65</v>
      </c>
      <c r="R154" s="90">
        <v>35</v>
      </c>
      <c r="S154" s="1">
        <v>1415.0497400000002</v>
      </c>
      <c r="T154" s="1">
        <v>761.94986000000006</v>
      </c>
      <c r="U154" s="1">
        <v>2.6691021958314995</v>
      </c>
      <c r="V154" s="1">
        <v>1.4372088746784999</v>
      </c>
      <c r="W154" s="1">
        <v>4.7893991200000006</v>
      </c>
      <c r="X154" s="1">
        <v>0.34362878129509222</v>
      </c>
      <c r="Y154" s="1">
        <v>0.18503088223581893</v>
      </c>
      <c r="Z154" s="1">
        <v>0.61660261091227442</v>
      </c>
    </row>
    <row r="155" spans="1:26" ht="15" customHeight="1">
      <c r="A155" s="128" t="s">
        <v>212</v>
      </c>
      <c r="B155" s="84" t="s">
        <v>210</v>
      </c>
      <c r="C155" s="84" t="s">
        <v>155</v>
      </c>
      <c r="D155" s="84"/>
      <c r="E155" s="84"/>
      <c r="F155" s="85">
        <v>1.2</v>
      </c>
      <c r="G155" s="86">
        <v>17.190000000000001</v>
      </c>
      <c r="H155" s="1"/>
      <c r="I155" s="1" t="s">
        <v>210</v>
      </c>
      <c r="J155" s="1" t="s">
        <v>155</v>
      </c>
      <c r="K155" s="1"/>
      <c r="L155" s="1"/>
      <c r="M155" s="1">
        <v>1.2</v>
      </c>
      <c r="N155" s="1">
        <v>1.0288499999999998</v>
      </c>
      <c r="O155" s="1">
        <v>17.190000000000001</v>
      </c>
      <c r="P155" s="1">
        <v>4810.1058000000003</v>
      </c>
      <c r="Q155" s="84">
        <v>65</v>
      </c>
      <c r="R155" s="84">
        <v>35</v>
      </c>
      <c r="S155" s="1">
        <v>3126.5687700000003</v>
      </c>
      <c r="T155" s="1">
        <v>1683.5370300000002</v>
      </c>
      <c r="U155" s="1">
        <v>3.2167702790144994</v>
      </c>
      <c r="V155" s="1">
        <v>1.7321070733154997</v>
      </c>
      <c r="W155" s="1">
        <v>5.7721269599999996</v>
      </c>
      <c r="X155" s="1">
        <v>0.41413732767908173</v>
      </c>
      <c r="Y155" s="1">
        <v>0.22299702259642862</v>
      </c>
      <c r="Z155" s="1">
        <v>0.74312214640677698</v>
      </c>
    </row>
    <row r="156" spans="1:26" ht="15" customHeight="1">
      <c r="A156" s="129"/>
      <c r="B156" s="90" t="s">
        <v>210</v>
      </c>
      <c r="C156" s="90" t="s">
        <v>155</v>
      </c>
      <c r="D156" s="90" t="s">
        <v>135</v>
      </c>
      <c r="E156" s="90" t="s">
        <v>244</v>
      </c>
      <c r="F156" s="91">
        <v>1.2</v>
      </c>
      <c r="G156" s="92">
        <v>3.08</v>
      </c>
      <c r="H156" s="1"/>
      <c r="I156" s="1" t="s">
        <v>210</v>
      </c>
      <c r="J156" s="1" t="s">
        <v>155</v>
      </c>
      <c r="K156" s="1" t="s">
        <v>135</v>
      </c>
      <c r="L156" s="1" t="s">
        <v>244</v>
      </c>
      <c r="M156" s="1">
        <v>1.2</v>
      </c>
      <c r="N156" s="1">
        <v>1.0288499999999998</v>
      </c>
      <c r="O156" s="1">
        <v>3.08</v>
      </c>
      <c r="P156" s="1">
        <v>861.84559999999999</v>
      </c>
      <c r="Q156" s="90">
        <v>65</v>
      </c>
      <c r="R156" s="90">
        <v>35</v>
      </c>
      <c r="S156" s="1">
        <v>560.19964000000004</v>
      </c>
      <c r="T156" s="1">
        <v>301.64596</v>
      </c>
      <c r="U156" s="1">
        <v>0.57636139961400001</v>
      </c>
      <c r="V156" s="1">
        <v>0.31034844594599997</v>
      </c>
      <c r="W156" s="1">
        <v>1.03421472</v>
      </c>
      <c r="X156" s="1">
        <v>7.4202616012307848E-2</v>
      </c>
      <c r="Y156" s="1">
        <v>3.9955254775858068E-2</v>
      </c>
      <c r="Z156" s="1">
        <v>0.13314812163658368</v>
      </c>
    </row>
    <row r="157" spans="1:26" ht="15" customHeight="1">
      <c r="A157" s="129"/>
      <c r="B157" s="90" t="s">
        <v>210</v>
      </c>
      <c r="C157" s="90" t="s">
        <v>155</v>
      </c>
      <c r="D157" s="90" t="s">
        <v>146</v>
      </c>
      <c r="E157" s="90" t="s">
        <v>234</v>
      </c>
      <c r="F157" s="91">
        <v>1.2</v>
      </c>
      <c r="G157" s="92">
        <v>6.16</v>
      </c>
      <c r="H157" s="1"/>
      <c r="I157" s="1" t="s">
        <v>210</v>
      </c>
      <c r="J157" s="1" t="s">
        <v>155</v>
      </c>
      <c r="K157" s="1" t="s">
        <v>146</v>
      </c>
      <c r="L157" s="1" t="s">
        <v>234</v>
      </c>
      <c r="M157" s="1">
        <v>1.2</v>
      </c>
      <c r="N157" s="1">
        <v>1.0288499999999998</v>
      </c>
      <c r="O157" s="1">
        <v>6.16</v>
      </c>
      <c r="P157" s="1">
        <v>1723.6912</v>
      </c>
      <c r="Q157" s="90">
        <v>65</v>
      </c>
      <c r="R157" s="90">
        <v>35</v>
      </c>
      <c r="S157" s="1">
        <v>1120.3992800000001</v>
      </c>
      <c r="T157" s="1">
        <v>603.29192</v>
      </c>
      <c r="U157" s="1">
        <v>1.152722799228</v>
      </c>
      <c r="V157" s="1">
        <v>0.62069689189199995</v>
      </c>
      <c r="W157" s="1">
        <v>2.0684294400000001</v>
      </c>
      <c r="X157" s="1">
        <v>0.1484052320246157</v>
      </c>
      <c r="Y157" s="1">
        <v>7.9910509551716136E-2</v>
      </c>
      <c r="Z157" s="1">
        <v>0.26629624327316737</v>
      </c>
    </row>
    <row r="158" spans="1:26" ht="15" customHeight="1">
      <c r="A158" s="129"/>
      <c r="B158" s="90" t="s">
        <v>210</v>
      </c>
      <c r="C158" s="90" t="s">
        <v>155</v>
      </c>
      <c r="D158" s="90" t="s">
        <v>138</v>
      </c>
      <c r="E158" s="90"/>
      <c r="F158" s="91">
        <v>1.2</v>
      </c>
      <c r="G158" s="92">
        <v>9.24</v>
      </c>
      <c r="H158" s="1"/>
      <c r="I158" s="1" t="s">
        <v>210</v>
      </c>
      <c r="J158" s="1" t="s">
        <v>155</v>
      </c>
      <c r="K158" s="1" t="s">
        <v>138</v>
      </c>
      <c r="L158" s="1"/>
      <c r="M158" s="1">
        <v>1.2</v>
      </c>
      <c r="N158" s="1">
        <v>1.0288499999999998</v>
      </c>
      <c r="O158" s="1">
        <v>9.24</v>
      </c>
      <c r="P158" s="1">
        <v>2585.5367999999999</v>
      </c>
      <c r="Q158" s="90">
        <v>65</v>
      </c>
      <c r="R158" s="90">
        <v>35</v>
      </c>
      <c r="S158" s="1">
        <v>1680.5989199999999</v>
      </c>
      <c r="T158" s="1">
        <v>904.93787999999995</v>
      </c>
      <c r="U158" s="1">
        <v>1.7290841988419998</v>
      </c>
      <c r="V158" s="1">
        <v>0.93104533783799992</v>
      </c>
      <c r="W158" s="1">
        <v>3.1026441599999997</v>
      </c>
      <c r="X158" s="1">
        <v>0.22260784803692352</v>
      </c>
      <c r="Y158" s="1">
        <v>0.1198657643275742</v>
      </c>
      <c r="Z158" s="1">
        <v>0.39944436490975094</v>
      </c>
    </row>
    <row r="159" spans="1:26" ht="15" customHeight="1">
      <c r="A159" s="129"/>
      <c r="B159" s="90" t="s">
        <v>210</v>
      </c>
      <c r="C159" s="90" t="s">
        <v>155</v>
      </c>
      <c r="D159" s="90" t="s">
        <v>139</v>
      </c>
      <c r="E159" s="90" t="s">
        <v>235</v>
      </c>
      <c r="F159" s="91">
        <v>1.2</v>
      </c>
      <c r="G159" s="92">
        <v>7.95</v>
      </c>
      <c r="H159" s="1"/>
      <c r="I159" s="1" t="s">
        <v>210</v>
      </c>
      <c r="J159" s="1" t="s">
        <v>155</v>
      </c>
      <c r="K159" s="1" t="s">
        <v>139</v>
      </c>
      <c r="L159" s="1" t="s">
        <v>235</v>
      </c>
      <c r="M159" s="1">
        <v>1.2</v>
      </c>
      <c r="N159" s="1">
        <v>1.0288499999999998</v>
      </c>
      <c r="O159" s="1">
        <v>7.95</v>
      </c>
      <c r="P159" s="1">
        <v>2224.569</v>
      </c>
      <c r="Q159" s="90">
        <v>65</v>
      </c>
      <c r="R159" s="90">
        <v>35</v>
      </c>
      <c r="S159" s="1">
        <v>1445.96985</v>
      </c>
      <c r="T159" s="1">
        <v>778.5991499999999</v>
      </c>
      <c r="U159" s="1">
        <v>1.4876860801724998</v>
      </c>
      <c r="V159" s="1">
        <v>0.80106173547749981</v>
      </c>
      <c r="W159" s="1">
        <v>2.6694827999999999</v>
      </c>
      <c r="X159" s="1">
        <v>0.19152947964215822</v>
      </c>
      <c r="Y159" s="1">
        <v>0.10313125826885443</v>
      </c>
      <c r="Z159" s="1">
        <v>0.34367778149702605</v>
      </c>
    </row>
    <row r="160" spans="1:26" ht="15" customHeight="1">
      <c r="A160" s="129"/>
      <c r="B160" s="84" t="s">
        <v>72</v>
      </c>
      <c r="C160" s="84" t="s">
        <v>156</v>
      </c>
      <c r="D160" s="84"/>
      <c r="E160" s="84" t="s">
        <v>216</v>
      </c>
      <c r="F160" s="85">
        <v>0.8</v>
      </c>
      <c r="G160" s="86">
        <v>7.24</v>
      </c>
      <c r="H160" s="1"/>
      <c r="I160" s="1" t="s">
        <v>72</v>
      </c>
      <c r="J160" s="1" t="s">
        <v>156</v>
      </c>
      <c r="K160" s="1"/>
      <c r="L160" s="1" t="s">
        <v>216</v>
      </c>
      <c r="M160" s="1">
        <v>0.8</v>
      </c>
      <c r="N160" s="1">
        <v>0.68589999999999995</v>
      </c>
      <c r="O160" s="1">
        <v>7.24</v>
      </c>
      <c r="P160" s="1">
        <v>2025.8968</v>
      </c>
      <c r="Q160" s="84">
        <v>65</v>
      </c>
      <c r="R160" s="84">
        <v>35</v>
      </c>
      <c r="S160" s="1">
        <v>1316.8329199999998</v>
      </c>
      <c r="T160" s="1">
        <v>709.06388000000004</v>
      </c>
      <c r="U160" s="1">
        <v>0.90321569982799998</v>
      </c>
      <c r="V160" s="1">
        <v>0.48634691529199997</v>
      </c>
      <c r="W160" s="1">
        <v>1.6207174400000002</v>
      </c>
      <c r="X160" s="1">
        <v>0.11628288743054305</v>
      </c>
      <c r="Y160" s="1">
        <v>6.2613862462600089E-2</v>
      </c>
      <c r="Z160" s="1">
        <v>0.20865636377681079</v>
      </c>
    </row>
    <row r="161" spans="1:26" ht="15" customHeight="1">
      <c r="A161" s="129"/>
      <c r="B161" s="90" t="s">
        <v>72</v>
      </c>
      <c r="C161" s="90" t="s">
        <v>156</v>
      </c>
      <c r="D161" s="90" t="s">
        <v>135</v>
      </c>
      <c r="E161" s="90" t="s">
        <v>217</v>
      </c>
      <c r="F161" s="91">
        <v>0.8</v>
      </c>
      <c r="G161" s="92">
        <v>0.95</v>
      </c>
      <c r="H161" s="1"/>
      <c r="I161" s="1" t="s">
        <v>72</v>
      </c>
      <c r="J161" s="1" t="s">
        <v>156</v>
      </c>
      <c r="K161" s="1" t="s">
        <v>135</v>
      </c>
      <c r="L161" s="1" t="s">
        <v>217</v>
      </c>
      <c r="M161" s="1">
        <v>0.8</v>
      </c>
      <c r="N161" s="1">
        <v>0.68589999999999995</v>
      </c>
      <c r="O161" s="1">
        <v>0.95</v>
      </c>
      <c r="P161" s="1">
        <v>265.82900000000001</v>
      </c>
      <c r="Q161" s="90">
        <v>65</v>
      </c>
      <c r="R161" s="90">
        <v>35</v>
      </c>
      <c r="S161" s="1">
        <v>172.78885000000002</v>
      </c>
      <c r="T161" s="1">
        <v>93.040149999999997</v>
      </c>
      <c r="U161" s="1">
        <v>0.11851587221499997</v>
      </c>
      <c r="V161" s="1">
        <v>6.3816238884999987E-2</v>
      </c>
      <c r="W161" s="1">
        <v>0.2126632</v>
      </c>
      <c r="X161" s="1">
        <v>1.5258113682184511E-2</v>
      </c>
      <c r="Y161" s="1">
        <v>8.2159073673301226E-3</v>
      </c>
      <c r="Z161" s="1">
        <v>2.7378942760769371E-2</v>
      </c>
    </row>
    <row r="162" spans="1:26" ht="15" customHeight="1">
      <c r="A162" s="129"/>
      <c r="B162" s="90" t="s">
        <v>72</v>
      </c>
      <c r="C162" s="90" t="s">
        <v>156</v>
      </c>
      <c r="D162" s="90" t="s">
        <v>136</v>
      </c>
      <c r="E162" s="90" t="s">
        <v>238</v>
      </c>
      <c r="F162" s="91">
        <v>0.8</v>
      </c>
      <c r="G162" s="92">
        <v>1.91</v>
      </c>
      <c r="H162" s="1"/>
      <c r="I162" s="1" t="s">
        <v>72</v>
      </c>
      <c r="J162" s="1" t="s">
        <v>156</v>
      </c>
      <c r="K162" s="1" t="s">
        <v>136</v>
      </c>
      <c r="L162" s="1" t="s">
        <v>238</v>
      </c>
      <c r="M162" s="1">
        <v>0.8</v>
      </c>
      <c r="N162" s="1">
        <v>0.68589999999999995</v>
      </c>
      <c r="O162" s="1">
        <v>1.91</v>
      </c>
      <c r="P162" s="1">
        <v>534.45619999999997</v>
      </c>
      <c r="Q162" s="90">
        <v>65</v>
      </c>
      <c r="R162" s="90">
        <v>35</v>
      </c>
      <c r="S162" s="1">
        <v>347.39652999999998</v>
      </c>
      <c r="T162" s="1">
        <v>187.05967000000001</v>
      </c>
      <c r="U162" s="1">
        <v>0.23827927992700002</v>
      </c>
      <c r="V162" s="1">
        <v>0.12830422765300001</v>
      </c>
      <c r="W162" s="1">
        <v>0.42756495999999999</v>
      </c>
      <c r="X162" s="1">
        <v>3.0676839087339394E-2</v>
      </c>
      <c r="Y162" s="1">
        <v>1.6518297970105827E-2</v>
      </c>
      <c r="Z162" s="1">
        <v>5.5046084919020528E-2</v>
      </c>
    </row>
    <row r="163" spans="1:26" ht="15" customHeight="1">
      <c r="A163" s="129"/>
      <c r="B163" s="90" t="s">
        <v>72</v>
      </c>
      <c r="C163" s="90" t="s">
        <v>156</v>
      </c>
      <c r="D163" s="90" t="s">
        <v>137</v>
      </c>
      <c r="E163" s="90" t="s">
        <v>246</v>
      </c>
      <c r="F163" s="91">
        <v>0.8</v>
      </c>
      <c r="G163" s="92">
        <v>0.95</v>
      </c>
      <c r="H163" s="1"/>
      <c r="I163" s="1" t="s">
        <v>72</v>
      </c>
      <c r="J163" s="1" t="s">
        <v>156</v>
      </c>
      <c r="K163" s="1" t="s">
        <v>137</v>
      </c>
      <c r="L163" s="1" t="s">
        <v>246</v>
      </c>
      <c r="M163" s="1">
        <v>0.8</v>
      </c>
      <c r="N163" s="1">
        <v>0.68589999999999995</v>
      </c>
      <c r="O163" s="1">
        <v>0.95</v>
      </c>
      <c r="P163" s="1">
        <v>265.82900000000001</v>
      </c>
      <c r="Q163" s="90">
        <v>65</v>
      </c>
      <c r="R163" s="90">
        <v>35</v>
      </c>
      <c r="S163" s="1">
        <v>172.78885000000002</v>
      </c>
      <c r="T163" s="1">
        <v>93.040149999999997</v>
      </c>
      <c r="U163" s="1">
        <v>0.11851587221499997</v>
      </c>
      <c r="V163" s="1">
        <v>6.3816238884999987E-2</v>
      </c>
      <c r="W163" s="1">
        <v>0.2126632</v>
      </c>
      <c r="X163" s="1">
        <v>1.5258113682184511E-2</v>
      </c>
      <c r="Y163" s="1">
        <v>8.2159073673301226E-3</v>
      </c>
      <c r="Z163" s="1">
        <v>2.7378942760769371E-2</v>
      </c>
    </row>
    <row r="164" spans="1:26" ht="15" customHeight="1">
      <c r="A164" s="129"/>
      <c r="B164" s="90" t="s">
        <v>72</v>
      </c>
      <c r="C164" s="90" t="s">
        <v>156</v>
      </c>
      <c r="D164" s="90" t="s">
        <v>138</v>
      </c>
      <c r="E164" s="90"/>
      <c r="F164" s="91">
        <v>0.8</v>
      </c>
      <c r="G164" s="92">
        <v>3.8</v>
      </c>
      <c r="H164" s="1"/>
      <c r="I164" s="1" t="s">
        <v>72</v>
      </c>
      <c r="J164" s="1" t="s">
        <v>156</v>
      </c>
      <c r="K164" s="1" t="s">
        <v>138</v>
      </c>
      <c r="L164" s="1"/>
      <c r="M164" s="1">
        <v>0.8</v>
      </c>
      <c r="N164" s="1">
        <v>0.68589999999999995</v>
      </c>
      <c r="O164" s="1">
        <v>3.8</v>
      </c>
      <c r="P164" s="1">
        <v>1063.316</v>
      </c>
      <c r="Q164" s="90">
        <v>65</v>
      </c>
      <c r="R164" s="90">
        <v>35</v>
      </c>
      <c r="S164" s="1">
        <v>691.1554000000001</v>
      </c>
      <c r="T164" s="1">
        <v>372.16059999999999</v>
      </c>
      <c r="U164" s="1">
        <v>0.47406348885999988</v>
      </c>
      <c r="V164" s="1">
        <v>0.25526495553999995</v>
      </c>
      <c r="W164" s="1">
        <v>0.85065279999999999</v>
      </c>
      <c r="X164" s="1">
        <v>6.1032454728738042E-2</v>
      </c>
      <c r="Y164" s="1">
        <v>3.2863629469320491E-2</v>
      </c>
      <c r="Z164" s="1">
        <v>0.10951577104307748</v>
      </c>
    </row>
    <row r="165" spans="1:26" ht="15" customHeight="1">
      <c r="A165" s="129"/>
      <c r="B165" s="90" t="s">
        <v>72</v>
      </c>
      <c r="C165" s="90" t="s">
        <v>156</v>
      </c>
      <c r="D165" s="90" t="s">
        <v>139</v>
      </c>
      <c r="E165" s="90" t="s">
        <v>225</v>
      </c>
      <c r="F165" s="91">
        <v>0.8</v>
      </c>
      <c r="G165" s="92">
        <v>3.44</v>
      </c>
      <c r="H165" s="1"/>
      <c r="I165" s="1" t="s">
        <v>72</v>
      </c>
      <c r="J165" s="1" t="s">
        <v>156</v>
      </c>
      <c r="K165" s="1" t="s">
        <v>139</v>
      </c>
      <c r="L165" s="1" t="s">
        <v>225</v>
      </c>
      <c r="M165" s="1">
        <v>0.8</v>
      </c>
      <c r="N165" s="1">
        <v>0.68589999999999995</v>
      </c>
      <c r="O165" s="1">
        <v>3.44</v>
      </c>
      <c r="P165" s="1">
        <v>962.58079999999995</v>
      </c>
      <c r="Q165" s="90">
        <v>65</v>
      </c>
      <c r="R165" s="90">
        <v>35</v>
      </c>
      <c r="S165" s="1">
        <v>625.67751999999996</v>
      </c>
      <c r="T165" s="1">
        <v>336.90328</v>
      </c>
      <c r="U165" s="1">
        <v>0.42915221096799988</v>
      </c>
      <c r="V165" s="1">
        <v>0.23108195975199994</v>
      </c>
      <c r="W165" s="1">
        <v>0.77006464000000008</v>
      </c>
      <c r="X165" s="1">
        <v>5.525043270180497E-2</v>
      </c>
      <c r="Y165" s="1">
        <v>2.9750232993279599E-2</v>
      </c>
      <c r="Z165" s="1">
        <v>9.914059273373331E-2</v>
      </c>
    </row>
    <row r="166" spans="1:26" ht="15" customHeight="1">
      <c r="A166" s="129"/>
      <c r="B166" s="84" t="s">
        <v>72</v>
      </c>
      <c r="C166" s="84" t="s">
        <v>157</v>
      </c>
      <c r="D166" s="84"/>
      <c r="E166" s="84" t="s">
        <v>216</v>
      </c>
      <c r="F166" s="85">
        <v>0.8</v>
      </c>
      <c r="G166" s="86">
        <v>6.47</v>
      </c>
      <c r="H166" s="1"/>
      <c r="I166" s="1" t="s">
        <v>72</v>
      </c>
      <c r="J166" s="1" t="s">
        <v>157</v>
      </c>
      <c r="K166" s="1"/>
      <c r="L166" s="1" t="s">
        <v>216</v>
      </c>
      <c r="M166" s="1">
        <v>0.8</v>
      </c>
      <c r="N166" s="1">
        <v>0.68589999999999995</v>
      </c>
      <c r="O166" s="1">
        <v>6.47</v>
      </c>
      <c r="P166" s="1">
        <v>1810.4353999999998</v>
      </c>
      <c r="Q166" s="84">
        <v>65</v>
      </c>
      <c r="R166" s="84">
        <v>35</v>
      </c>
      <c r="S166" s="1">
        <v>1176.7830099999999</v>
      </c>
      <c r="T166" s="1">
        <v>633.65238999999997</v>
      </c>
      <c r="U166" s="1">
        <v>0.80715546655900006</v>
      </c>
      <c r="V166" s="1">
        <v>0.43462217430099992</v>
      </c>
      <c r="W166" s="1">
        <v>1.44834832</v>
      </c>
      <c r="X166" s="1">
        <v>0.10391578476182507</v>
      </c>
      <c r="Y166" s="1">
        <v>5.5954653333290402E-2</v>
      </c>
      <c r="Z166" s="1">
        <v>0.18646501017071349</v>
      </c>
    </row>
    <row r="167" spans="1:26" ht="15" customHeight="1">
      <c r="A167" s="129"/>
      <c r="B167" s="90" t="s">
        <v>72</v>
      </c>
      <c r="C167" s="90" t="s">
        <v>157</v>
      </c>
      <c r="D167" s="90" t="s">
        <v>135</v>
      </c>
      <c r="E167" s="90" t="s">
        <v>217</v>
      </c>
      <c r="F167" s="91">
        <v>0.8</v>
      </c>
      <c r="G167" s="92">
        <v>0.95</v>
      </c>
      <c r="H167" s="1"/>
      <c r="I167" s="1" t="s">
        <v>72</v>
      </c>
      <c r="J167" s="1" t="s">
        <v>157</v>
      </c>
      <c r="K167" s="1" t="s">
        <v>135</v>
      </c>
      <c r="L167" s="1" t="s">
        <v>217</v>
      </c>
      <c r="M167" s="1">
        <v>0.8</v>
      </c>
      <c r="N167" s="1">
        <v>0.68589999999999995</v>
      </c>
      <c r="O167" s="1">
        <v>0.95</v>
      </c>
      <c r="P167" s="1">
        <v>265.82900000000001</v>
      </c>
      <c r="Q167" s="90">
        <v>65</v>
      </c>
      <c r="R167" s="90">
        <v>35</v>
      </c>
      <c r="S167" s="1">
        <v>172.78885000000002</v>
      </c>
      <c r="T167" s="1">
        <v>93.040149999999997</v>
      </c>
      <c r="U167" s="1">
        <v>0.11851587221499997</v>
      </c>
      <c r="V167" s="1">
        <v>6.3816238884999987E-2</v>
      </c>
      <c r="W167" s="1">
        <v>0.2126632</v>
      </c>
      <c r="X167" s="1">
        <v>1.5258113682184511E-2</v>
      </c>
      <c r="Y167" s="1">
        <v>8.2159073673301226E-3</v>
      </c>
      <c r="Z167" s="1">
        <v>2.7378942760769371E-2</v>
      </c>
    </row>
    <row r="168" spans="1:26" ht="15" customHeight="1">
      <c r="A168" s="129"/>
      <c r="B168" s="90" t="s">
        <v>72</v>
      </c>
      <c r="C168" s="90" t="s">
        <v>157</v>
      </c>
      <c r="D168" s="90" t="s">
        <v>136</v>
      </c>
      <c r="E168" s="90" t="s">
        <v>238</v>
      </c>
      <c r="F168" s="91">
        <v>0.8</v>
      </c>
      <c r="G168" s="92">
        <v>1.91</v>
      </c>
      <c r="H168" s="1"/>
      <c r="I168" s="1" t="s">
        <v>72</v>
      </c>
      <c r="J168" s="1" t="s">
        <v>157</v>
      </c>
      <c r="K168" s="1" t="s">
        <v>136</v>
      </c>
      <c r="L168" s="1" t="s">
        <v>238</v>
      </c>
      <c r="M168" s="1">
        <v>0.8</v>
      </c>
      <c r="N168" s="1">
        <v>0.68589999999999995</v>
      </c>
      <c r="O168" s="1">
        <v>1.91</v>
      </c>
      <c r="P168" s="1">
        <v>534.45619999999997</v>
      </c>
      <c r="Q168" s="90">
        <v>65</v>
      </c>
      <c r="R168" s="90">
        <v>35</v>
      </c>
      <c r="S168" s="1">
        <v>347.39652999999998</v>
      </c>
      <c r="T168" s="1">
        <v>187.05967000000001</v>
      </c>
      <c r="U168" s="1">
        <v>0.23827927992700002</v>
      </c>
      <c r="V168" s="1">
        <v>0.12830422765300001</v>
      </c>
      <c r="W168" s="1">
        <v>0.42756495999999999</v>
      </c>
      <c r="X168" s="1">
        <v>3.0676839087339394E-2</v>
      </c>
      <c r="Y168" s="1">
        <v>1.6518297970105827E-2</v>
      </c>
      <c r="Z168" s="1">
        <v>5.5046084919020528E-2</v>
      </c>
    </row>
    <row r="169" spans="1:26" ht="15" customHeight="1">
      <c r="A169" s="129"/>
      <c r="B169" s="90" t="s">
        <v>72</v>
      </c>
      <c r="C169" s="90" t="s">
        <v>157</v>
      </c>
      <c r="D169" s="90" t="s">
        <v>137</v>
      </c>
      <c r="E169" s="90" t="s">
        <v>246</v>
      </c>
      <c r="F169" s="91">
        <v>0.8</v>
      </c>
      <c r="G169" s="92">
        <v>0.95</v>
      </c>
      <c r="H169" s="1"/>
      <c r="I169" s="1" t="s">
        <v>72</v>
      </c>
      <c r="J169" s="1" t="s">
        <v>157</v>
      </c>
      <c r="K169" s="1" t="s">
        <v>137</v>
      </c>
      <c r="L169" s="1" t="s">
        <v>246</v>
      </c>
      <c r="M169" s="1">
        <v>0.8</v>
      </c>
      <c r="N169" s="1">
        <v>0.68589999999999995</v>
      </c>
      <c r="O169" s="1">
        <v>0.95</v>
      </c>
      <c r="P169" s="1">
        <v>265.82900000000001</v>
      </c>
      <c r="Q169" s="90">
        <v>65</v>
      </c>
      <c r="R169" s="90">
        <v>35</v>
      </c>
      <c r="S169" s="1">
        <v>172.78885000000002</v>
      </c>
      <c r="T169" s="1">
        <v>93.040149999999997</v>
      </c>
      <c r="U169" s="1">
        <v>0.11851587221499997</v>
      </c>
      <c r="V169" s="1">
        <v>6.3816238884999987E-2</v>
      </c>
      <c r="W169" s="1">
        <v>0.2126632</v>
      </c>
      <c r="X169" s="1">
        <v>1.5258113682184511E-2</v>
      </c>
      <c r="Y169" s="1">
        <v>8.2159073673301226E-3</v>
      </c>
      <c r="Z169" s="1">
        <v>2.7378942760769371E-2</v>
      </c>
    </row>
    <row r="170" spans="1:26" ht="15" customHeight="1">
      <c r="A170" s="129"/>
      <c r="B170" s="90" t="s">
        <v>72</v>
      </c>
      <c r="C170" s="90" t="s">
        <v>157</v>
      </c>
      <c r="D170" s="90" t="s">
        <v>138</v>
      </c>
      <c r="E170" s="90"/>
      <c r="F170" s="91">
        <v>0.8</v>
      </c>
      <c r="G170" s="92">
        <v>3.8</v>
      </c>
      <c r="H170" s="1"/>
      <c r="I170" s="1" t="s">
        <v>72</v>
      </c>
      <c r="J170" s="1" t="s">
        <v>157</v>
      </c>
      <c r="K170" s="1" t="s">
        <v>138</v>
      </c>
      <c r="L170" s="1"/>
      <c r="M170" s="1">
        <v>0.8</v>
      </c>
      <c r="N170" s="1">
        <v>0.68589999999999995</v>
      </c>
      <c r="O170" s="1">
        <v>3.8</v>
      </c>
      <c r="P170" s="1">
        <v>1063.316</v>
      </c>
      <c r="Q170" s="90">
        <v>65</v>
      </c>
      <c r="R170" s="90">
        <v>35</v>
      </c>
      <c r="S170" s="1">
        <v>691.1554000000001</v>
      </c>
      <c r="T170" s="1">
        <v>372.16059999999999</v>
      </c>
      <c r="U170" s="1">
        <v>0.47406348885999988</v>
      </c>
      <c r="V170" s="1">
        <v>0.25526495553999995</v>
      </c>
      <c r="W170" s="1">
        <v>0.85065279999999999</v>
      </c>
      <c r="X170" s="1">
        <v>6.1032454728738042E-2</v>
      </c>
      <c r="Y170" s="1">
        <v>3.2863629469320491E-2</v>
      </c>
      <c r="Z170" s="1">
        <v>0.10951577104307748</v>
      </c>
    </row>
    <row r="171" spans="1:26" ht="15" customHeight="1">
      <c r="A171" s="129"/>
      <c r="B171" s="90" t="s">
        <v>72</v>
      </c>
      <c r="C171" s="90" t="s">
        <v>157</v>
      </c>
      <c r="D171" s="90" t="s">
        <v>139</v>
      </c>
      <c r="E171" s="90" t="s">
        <v>247</v>
      </c>
      <c r="F171" s="91">
        <v>0.8</v>
      </c>
      <c r="G171" s="92">
        <v>2.67</v>
      </c>
      <c r="H171" s="1"/>
      <c r="I171" s="1" t="s">
        <v>72</v>
      </c>
      <c r="J171" s="1" t="s">
        <v>157</v>
      </c>
      <c r="K171" s="1" t="s">
        <v>139</v>
      </c>
      <c r="L171" s="1" t="s">
        <v>247</v>
      </c>
      <c r="M171" s="1">
        <v>0.8</v>
      </c>
      <c r="N171" s="1">
        <v>0.68589999999999995</v>
      </c>
      <c r="O171" s="1">
        <v>2.67</v>
      </c>
      <c r="P171" s="1">
        <v>747.11939999999993</v>
      </c>
      <c r="Q171" s="90">
        <v>65</v>
      </c>
      <c r="R171" s="90">
        <v>35</v>
      </c>
      <c r="S171" s="1">
        <v>485.62761</v>
      </c>
      <c r="T171" s="1">
        <v>261.49178999999998</v>
      </c>
      <c r="U171" s="1">
        <v>0.33309197769900001</v>
      </c>
      <c r="V171" s="1">
        <v>0.17935721876099994</v>
      </c>
      <c r="W171" s="1">
        <v>0.59769552000000004</v>
      </c>
      <c r="X171" s="1">
        <v>4.2883330033087003E-2</v>
      </c>
      <c r="Y171" s="1">
        <v>2.3091023863969919E-2</v>
      </c>
      <c r="Z171" s="1">
        <v>7.6949239127636029E-2</v>
      </c>
    </row>
    <row r="172" spans="1:26" ht="15" customHeight="1">
      <c r="A172" s="129"/>
      <c r="B172" s="84" t="s">
        <v>207</v>
      </c>
      <c r="C172" s="84" t="s">
        <v>158</v>
      </c>
      <c r="D172" s="84"/>
      <c r="E172" s="84" t="s">
        <v>248</v>
      </c>
      <c r="F172" s="85">
        <v>1.7</v>
      </c>
      <c r="G172" s="86">
        <v>14.68</v>
      </c>
      <c r="H172" s="1"/>
      <c r="I172" s="1" t="s">
        <v>207</v>
      </c>
      <c r="J172" s="1" t="s">
        <v>158</v>
      </c>
      <c r="K172" s="1"/>
      <c r="L172" s="1" t="s">
        <v>248</v>
      </c>
      <c r="M172" s="1">
        <v>1.7</v>
      </c>
      <c r="N172" s="1">
        <v>1.4575374999999999</v>
      </c>
      <c r="O172" s="1">
        <v>14.68</v>
      </c>
      <c r="P172" s="1">
        <v>4107.7575999999999</v>
      </c>
      <c r="Q172" s="84">
        <v>65</v>
      </c>
      <c r="R172" s="84">
        <v>35</v>
      </c>
      <c r="S172" s="1">
        <v>2670.0424400000002</v>
      </c>
      <c r="T172" s="1">
        <v>1437.71516</v>
      </c>
      <c r="U172" s="1">
        <v>3.8916869828915002</v>
      </c>
      <c r="V172" s="1">
        <v>2.0955237600184997</v>
      </c>
      <c r="W172" s="1">
        <v>6.9831879199999998</v>
      </c>
      <c r="X172" s="1">
        <v>0.50102826980604842</v>
      </c>
      <c r="Y172" s="1">
        <v>0.26978445297248754</v>
      </c>
      <c r="Z172" s="1">
        <v>0.8990380204444216</v>
      </c>
    </row>
    <row r="173" spans="1:26" ht="15" customHeight="1">
      <c r="A173" s="129"/>
      <c r="B173" s="90" t="s">
        <v>207</v>
      </c>
      <c r="C173" s="90" t="s">
        <v>159</v>
      </c>
      <c r="D173" s="90" t="s">
        <v>135</v>
      </c>
      <c r="E173" s="90" t="s">
        <v>249</v>
      </c>
      <c r="F173" s="91">
        <v>1.7</v>
      </c>
      <c r="G173" s="92">
        <v>4.7300000000000004</v>
      </c>
      <c r="H173" s="1"/>
      <c r="I173" s="1" t="s">
        <v>207</v>
      </c>
      <c r="J173" s="1" t="s">
        <v>159</v>
      </c>
      <c r="K173" s="1" t="s">
        <v>135</v>
      </c>
      <c r="L173" s="1" t="s">
        <v>249</v>
      </c>
      <c r="M173" s="1">
        <v>1.7</v>
      </c>
      <c r="N173" s="1">
        <v>1.4575374999999999</v>
      </c>
      <c r="O173" s="1">
        <v>4.7300000000000004</v>
      </c>
      <c r="P173" s="1">
        <v>1323.5486000000001</v>
      </c>
      <c r="Q173" s="90">
        <v>65</v>
      </c>
      <c r="R173" s="90">
        <v>35</v>
      </c>
      <c r="S173" s="1">
        <v>860.30659000000003</v>
      </c>
      <c r="T173" s="1">
        <v>463.24200999999999</v>
      </c>
      <c r="U173" s="1">
        <v>1.2539291164221249</v>
      </c>
      <c r="V173" s="1">
        <v>0.67519260115037494</v>
      </c>
      <c r="W173" s="1">
        <v>2.2500326199999998</v>
      </c>
      <c r="X173" s="1">
        <v>0.16143485805058641</v>
      </c>
      <c r="Y173" s="1">
        <v>8.6926462027238832E-2</v>
      </c>
      <c r="Z173" s="1">
        <v>0.28967641939387695</v>
      </c>
    </row>
    <row r="174" spans="1:26" ht="15" customHeight="1">
      <c r="A174" s="129"/>
      <c r="B174" s="90" t="s">
        <v>207</v>
      </c>
      <c r="C174" s="90" t="s">
        <v>159</v>
      </c>
      <c r="D174" s="90" t="s">
        <v>136</v>
      </c>
      <c r="E174" s="90" t="s">
        <v>238</v>
      </c>
      <c r="F174" s="91">
        <v>1.7</v>
      </c>
      <c r="G174" s="92">
        <v>3.26</v>
      </c>
      <c r="H174" s="1"/>
      <c r="I174" s="1" t="s">
        <v>207</v>
      </c>
      <c r="J174" s="1" t="s">
        <v>159</v>
      </c>
      <c r="K174" s="1" t="s">
        <v>136</v>
      </c>
      <c r="L174" s="1" t="s">
        <v>238</v>
      </c>
      <c r="M174" s="1">
        <v>1.7</v>
      </c>
      <c r="N174" s="1">
        <v>1.4575374999999999</v>
      </c>
      <c r="O174" s="1">
        <v>3.26</v>
      </c>
      <c r="P174" s="1">
        <v>912.21319999999992</v>
      </c>
      <c r="Q174" s="90">
        <v>65</v>
      </c>
      <c r="R174" s="90">
        <v>35</v>
      </c>
      <c r="S174" s="1">
        <v>592.93857999999989</v>
      </c>
      <c r="T174" s="1">
        <v>319.27461999999997</v>
      </c>
      <c r="U174" s="1">
        <v>0.86423021554674995</v>
      </c>
      <c r="V174" s="1">
        <v>0.46535473144824996</v>
      </c>
      <c r="W174" s="1">
        <v>1.55076244</v>
      </c>
      <c r="X174" s="1">
        <v>0.11126377108771918</v>
      </c>
      <c r="Y174" s="1">
        <v>5.9911261354925714E-2</v>
      </c>
      <c r="Z174" s="1">
        <v>0.19965013260550504</v>
      </c>
    </row>
    <row r="175" spans="1:26" ht="15" customHeight="1">
      <c r="A175" s="129"/>
      <c r="B175" s="90" t="s">
        <v>207</v>
      </c>
      <c r="C175" s="90" t="s">
        <v>159</v>
      </c>
      <c r="D175" s="90" t="s">
        <v>137</v>
      </c>
      <c r="E175" s="90" t="s">
        <v>239</v>
      </c>
      <c r="F175" s="91">
        <v>1.7</v>
      </c>
      <c r="G175" s="92">
        <v>2.4900000000000002</v>
      </c>
      <c r="H175" s="1"/>
      <c r="I175" s="1" t="s">
        <v>207</v>
      </c>
      <c r="J175" s="1" t="s">
        <v>159</v>
      </c>
      <c r="K175" s="1" t="s">
        <v>137</v>
      </c>
      <c r="L175" s="1" t="s">
        <v>239</v>
      </c>
      <c r="M175" s="1">
        <v>1.7</v>
      </c>
      <c r="N175" s="1">
        <v>1.4575374999999999</v>
      </c>
      <c r="O175" s="1">
        <v>2.4900000000000002</v>
      </c>
      <c r="P175" s="1">
        <v>696.7518</v>
      </c>
      <c r="Q175" s="90">
        <v>65</v>
      </c>
      <c r="R175" s="90">
        <v>35</v>
      </c>
      <c r="S175" s="1">
        <v>452.88866999999999</v>
      </c>
      <c r="T175" s="1">
        <v>243.86313000000001</v>
      </c>
      <c r="U175" s="1">
        <v>0.66010221985012507</v>
      </c>
      <c r="V175" s="1">
        <v>0.355439656842375</v>
      </c>
      <c r="W175" s="1">
        <v>1.1844780600000002</v>
      </c>
      <c r="X175" s="1">
        <v>8.4983677916693492E-2</v>
      </c>
      <c r="Y175" s="1">
        <v>4.5760441955142644E-2</v>
      </c>
      <c r="Z175" s="1">
        <v>0.15249350619254837</v>
      </c>
    </row>
    <row r="176" spans="1:26" ht="15" customHeight="1">
      <c r="A176" s="129"/>
      <c r="B176" s="90" t="s">
        <v>207</v>
      </c>
      <c r="C176" s="90" t="s">
        <v>159</v>
      </c>
      <c r="D176" s="90" t="s">
        <v>138</v>
      </c>
      <c r="E176" s="90"/>
      <c r="F176" s="91">
        <v>1.7</v>
      </c>
      <c r="G176" s="92">
        <v>10.48</v>
      </c>
      <c r="H176" s="1"/>
      <c r="I176" s="1" t="s">
        <v>207</v>
      </c>
      <c r="J176" s="1" t="s">
        <v>159</v>
      </c>
      <c r="K176" s="1" t="s">
        <v>138</v>
      </c>
      <c r="L176" s="1"/>
      <c r="M176" s="1">
        <v>1.7</v>
      </c>
      <c r="N176" s="1">
        <v>1.4575374999999999</v>
      </c>
      <c r="O176" s="1">
        <v>10.48</v>
      </c>
      <c r="P176" s="1">
        <v>2932.5136000000002</v>
      </c>
      <c r="Q176" s="90">
        <v>65</v>
      </c>
      <c r="R176" s="90">
        <v>35</v>
      </c>
      <c r="S176" s="1">
        <v>1906.1338400000002</v>
      </c>
      <c r="T176" s="1">
        <v>1026.37976</v>
      </c>
      <c r="U176" s="1">
        <v>2.7782615518189999</v>
      </c>
      <c r="V176" s="1">
        <v>1.4959869894410001</v>
      </c>
      <c r="W176" s="1">
        <v>4.9852731199999996</v>
      </c>
      <c r="X176" s="1">
        <v>0.35768230705499909</v>
      </c>
      <c r="Y176" s="1">
        <v>0.19259816533730723</v>
      </c>
      <c r="Z176" s="1">
        <v>0.64182005819193033</v>
      </c>
    </row>
    <row r="177" spans="1:26" ht="15" customHeight="1">
      <c r="A177" s="129"/>
      <c r="B177" s="90" t="s">
        <v>207</v>
      </c>
      <c r="C177" s="90" t="s">
        <v>159</v>
      </c>
      <c r="D177" s="90" t="s">
        <v>139</v>
      </c>
      <c r="E177" s="90" t="s">
        <v>250</v>
      </c>
      <c r="F177" s="91">
        <v>1.7</v>
      </c>
      <c r="G177" s="92">
        <v>4.2</v>
      </c>
      <c r="H177" s="1"/>
      <c r="I177" s="1" t="s">
        <v>207</v>
      </c>
      <c r="J177" s="1" t="s">
        <v>159</v>
      </c>
      <c r="K177" s="1" t="s">
        <v>139</v>
      </c>
      <c r="L177" s="1" t="s">
        <v>250</v>
      </c>
      <c r="M177" s="1">
        <v>1.7</v>
      </c>
      <c r="N177" s="1">
        <v>1.4575374999999999</v>
      </c>
      <c r="O177" s="1">
        <v>4.2</v>
      </c>
      <c r="P177" s="1">
        <v>1175.2439999999999</v>
      </c>
      <c r="Q177" s="90">
        <v>65</v>
      </c>
      <c r="R177" s="90">
        <v>35</v>
      </c>
      <c r="S177" s="1">
        <v>763.90859999999998</v>
      </c>
      <c r="T177" s="1">
        <v>411.33539999999994</v>
      </c>
      <c r="U177" s="1">
        <v>1.1134254310724998</v>
      </c>
      <c r="V177" s="1">
        <v>0.59953677057749999</v>
      </c>
      <c r="W177" s="1">
        <v>1.9979147999999998</v>
      </c>
      <c r="X177" s="1">
        <v>0.14334596275104924</v>
      </c>
      <c r="Y177" s="1">
        <v>7.7186287635180359E-2</v>
      </c>
      <c r="Z177" s="1">
        <v>0.25721796225249116</v>
      </c>
    </row>
    <row r="178" spans="1:26" ht="15" customHeight="1">
      <c r="A178" s="129"/>
      <c r="B178" s="84" t="s">
        <v>160</v>
      </c>
      <c r="C178" s="84" t="s">
        <v>161</v>
      </c>
      <c r="D178" s="84"/>
      <c r="E178" s="84" t="s">
        <v>251</v>
      </c>
      <c r="F178" s="85">
        <v>2</v>
      </c>
      <c r="G178" s="86">
        <v>5.54</v>
      </c>
      <c r="H178" s="93"/>
      <c r="I178" s="1" t="s">
        <v>160</v>
      </c>
      <c r="J178" s="1" t="s">
        <v>161</v>
      </c>
      <c r="K178" s="1"/>
      <c r="L178" s="1" t="s">
        <v>251</v>
      </c>
      <c r="M178" s="1">
        <v>2</v>
      </c>
      <c r="N178" s="1">
        <v>1.7147499999999998</v>
      </c>
      <c r="O178" s="1">
        <v>5.54</v>
      </c>
      <c r="P178" s="1">
        <v>1550.2028</v>
      </c>
      <c r="Q178" s="90">
        <v>65</v>
      </c>
      <c r="R178" s="90">
        <v>35</v>
      </c>
      <c r="S178" s="1">
        <v>1007.6318200000001</v>
      </c>
      <c r="T178" s="1">
        <v>542.57097999999996</v>
      </c>
      <c r="U178" s="1">
        <v>1.7278366633449997</v>
      </c>
      <c r="V178" s="1">
        <v>0.9303735879549998</v>
      </c>
      <c r="W178" s="1">
        <v>3.1004056000000002</v>
      </c>
      <c r="X178" s="1">
        <v>0.22244723631395313</v>
      </c>
      <c r="Y178" s="1">
        <v>0.11977928109212861</v>
      </c>
      <c r="Z178" s="1">
        <v>0.39915616551226923</v>
      </c>
    </row>
    <row r="179" spans="1:26" ht="15" customHeight="1">
      <c r="A179" s="129"/>
      <c r="B179" s="90" t="s">
        <v>162</v>
      </c>
      <c r="C179" s="90" t="s">
        <v>161</v>
      </c>
      <c r="D179" s="90" t="s">
        <v>138</v>
      </c>
      <c r="E179" s="90" t="s">
        <v>252</v>
      </c>
      <c r="F179" s="91">
        <v>2</v>
      </c>
      <c r="G179" s="92">
        <v>2.86</v>
      </c>
      <c r="H179" s="1"/>
      <c r="I179" s="1" t="s">
        <v>162</v>
      </c>
      <c r="J179" s="1" t="s">
        <v>161</v>
      </c>
      <c r="K179" s="1" t="s">
        <v>138</v>
      </c>
      <c r="L179" s="1" t="s">
        <v>252</v>
      </c>
      <c r="M179" s="1">
        <v>2</v>
      </c>
      <c r="N179" s="1">
        <v>1.7147499999999998</v>
      </c>
      <c r="O179" s="1">
        <v>2.86</v>
      </c>
      <c r="P179" s="1">
        <v>800.28519999999992</v>
      </c>
      <c r="Q179" s="90">
        <v>65</v>
      </c>
      <c r="R179" s="90">
        <v>35</v>
      </c>
      <c r="S179" s="1">
        <v>520.1853799999999</v>
      </c>
      <c r="T179" s="1">
        <v>280.09981999999997</v>
      </c>
      <c r="U179" s="1">
        <v>0.89198788035499976</v>
      </c>
      <c r="V179" s="1">
        <v>0.48030116634499992</v>
      </c>
      <c r="W179" s="1">
        <v>1.6005703999999998</v>
      </c>
      <c r="X179" s="1">
        <v>0.11483738192380974</v>
      </c>
      <c r="Y179" s="1">
        <v>6.183551334358986E-2</v>
      </c>
      <c r="Z179" s="1">
        <v>0.20606256919947472</v>
      </c>
    </row>
    <row r="180" spans="1:26" ht="15" customHeight="1">
      <c r="A180" s="129"/>
      <c r="B180" s="90" t="s">
        <v>162</v>
      </c>
      <c r="C180" s="90" t="s">
        <v>161</v>
      </c>
      <c r="D180" s="90" t="s">
        <v>139</v>
      </c>
      <c r="E180" s="90" t="s">
        <v>247</v>
      </c>
      <c r="F180" s="91">
        <v>2</v>
      </c>
      <c r="G180" s="92">
        <v>2.67</v>
      </c>
      <c r="H180" s="1"/>
      <c r="I180" s="1" t="s">
        <v>162</v>
      </c>
      <c r="J180" s="1" t="s">
        <v>161</v>
      </c>
      <c r="K180" s="1" t="s">
        <v>139</v>
      </c>
      <c r="L180" s="1" t="s">
        <v>247</v>
      </c>
      <c r="M180" s="1">
        <v>2</v>
      </c>
      <c r="N180" s="1">
        <v>1.7147499999999998</v>
      </c>
      <c r="O180" s="1">
        <v>2.67</v>
      </c>
      <c r="P180" s="1">
        <v>747.11939999999993</v>
      </c>
      <c r="Q180" s="90">
        <v>65</v>
      </c>
      <c r="R180" s="90">
        <v>35</v>
      </c>
      <c r="S180" s="1">
        <v>485.62761</v>
      </c>
      <c r="T180" s="1">
        <v>261.49178999999998</v>
      </c>
      <c r="U180" s="1">
        <v>0.8327299442474998</v>
      </c>
      <c r="V180" s="1">
        <v>0.44839304690249987</v>
      </c>
      <c r="W180" s="1">
        <v>1.4942387999999998</v>
      </c>
      <c r="X180" s="1">
        <v>0.10720832508271749</v>
      </c>
      <c r="Y180" s="1">
        <v>5.77275596599248E-2</v>
      </c>
      <c r="Z180" s="1">
        <v>0.19237309781909001</v>
      </c>
    </row>
    <row r="181" spans="1:26" ht="15" customHeight="1">
      <c r="A181" s="129"/>
      <c r="B181" s="84" t="s">
        <v>160</v>
      </c>
      <c r="C181" s="84" t="s">
        <v>163</v>
      </c>
      <c r="D181" s="84"/>
      <c r="E181" s="84"/>
      <c r="F181" s="85">
        <v>2</v>
      </c>
      <c r="G181" s="86">
        <v>5.13</v>
      </c>
      <c r="H181" s="1"/>
      <c r="I181" s="1" t="s">
        <v>160</v>
      </c>
      <c r="J181" s="1" t="s">
        <v>163</v>
      </c>
      <c r="K181" s="1"/>
      <c r="L181" s="1"/>
      <c r="M181" s="1">
        <v>2</v>
      </c>
      <c r="N181" s="1">
        <v>1.7147499999999998</v>
      </c>
      <c r="O181" s="1">
        <v>5.13</v>
      </c>
      <c r="P181" s="1">
        <v>1435.4766</v>
      </c>
      <c r="Q181" s="90">
        <v>65</v>
      </c>
      <c r="R181" s="90">
        <v>35</v>
      </c>
      <c r="S181" s="1">
        <v>933.05978999999991</v>
      </c>
      <c r="T181" s="1">
        <v>502.41680999999994</v>
      </c>
      <c r="U181" s="1">
        <v>1.5999642749024998</v>
      </c>
      <c r="V181" s="1">
        <v>0.86151922494749977</v>
      </c>
      <c r="W181" s="1">
        <v>2.8709531999999998</v>
      </c>
      <c r="X181" s="1">
        <v>0.20598453470949091</v>
      </c>
      <c r="Y181" s="1">
        <v>0.11091474945895663</v>
      </c>
      <c r="Z181" s="1">
        <v>0.36961572727038644</v>
      </c>
    </row>
    <row r="182" spans="1:26" ht="15" customHeight="1">
      <c r="A182" s="128" t="s">
        <v>212</v>
      </c>
      <c r="B182" s="90" t="s">
        <v>162</v>
      </c>
      <c r="C182" s="90" t="s">
        <v>163</v>
      </c>
      <c r="D182" s="90" t="s">
        <v>138</v>
      </c>
      <c r="E182" s="90" t="s">
        <v>253</v>
      </c>
      <c r="F182" s="91">
        <v>2</v>
      </c>
      <c r="G182" s="92">
        <v>2.46</v>
      </c>
      <c r="H182" s="1"/>
      <c r="I182" s="1" t="s">
        <v>162</v>
      </c>
      <c r="J182" s="1" t="s">
        <v>163</v>
      </c>
      <c r="K182" s="1" t="s">
        <v>138</v>
      </c>
      <c r="L182" s="1" t="s">
        <v>253</v>
      </c>
      <c r="M182" s="1">
        <v>2</v>
      </c>
      <c r="N182" s="1">
        <v>1.7147499999999998</v>
      </c>
      <c r="O182" s="1">
        <v>2.46</v>
      </c>
      <c r="P182" s="1">
        <v>688.35719999999992</v>
      </c>
      <c r="Q182" s="90">
        <v>65</v>
      </c>
      <c r="R182" s="90">
        <v>35</v>
      </c>
      <c r="S182" s="1">
        <v>447.43217999999996</v>
      </c>
      <c r="T182" s="1">
        <v>240.92501999999996</v>
      </c>
      <c r="U182" s="1">
        <v>0.7672343306549998</v>
      </c>
      <c r="V182" s="1">
        <v>0.41312617804499985</v>
      </c>
      <c r="W182" s="1">
        <v>1.3767143999999998</v>
      </c>
      <c r="X182" s="1">
        <v>9.8776209626773415E-2</v>
      </c>
      <c r="Y182" s="1">
        <v>5.3187189799031837E-2</v>
      </c>
      <c r="Z182" s="1">
        <v>0.1772426294512964</v>
      </c>
    </row>
    <row r="183" spans="1:26" ht="15" customHeight="1">
      <c r="A183" s="129"/>
      <c r="B183" s="90" t="s">
        <v>162</v>
      </c>
      <c r="C183" s="90" t="s">
        <v>163</v>
      </c>
      <c r="D183" s="90" t="s">
        <v>139</v>
      </c>
      <c r="E183" s="90" t="s">
        <v>247</v>
      </c>
      <c r="F183" s="91">
        <v>2</v>
      </c>
      <c r="G183" s="92">
        <v>2.67</v>
      </c>
      <c r="H183" s="1"/>
      <c r="I183" s="1" t="s">
        <v>164</v>
      </c>
      <c r="J183" s="1" t="s">
        <v>161</v>
      </c>
      <c r="K183" s="1"/>
      <c r="L183" s="1" t="s">
        <v>251</v>
      </c>
      <c r="M183" s="1">
        <v>0.2</v>
      </c>
      <c r="N183" s="1">
        <v>0.17147499999999999</v>
      </c>
      <c r="O183" s="1">
        <v>5.54</v>
      </c>
      <c r="P183" s="1">
        <v>1550.2028</v>
      </c>
      <c r="Q183" s="90">
        <v>65</v>
      </c>
      <c r="R183" s="90">
        <v>35</v>
      </c>
      <c r="S183" s="1">
        <v>1007.6318200000001</v>
      </c>
      <c r="T183" s="1">
        <v>542.57097999999996</v>
      </c>
      <c r="U183" s="1">
        <v>0.17278366633449996</v>
      </c>
      <c r="V183" s="1">
        <v>9.3037358795499986E-2</v>
      </c>
      <c r="W183" s="1">
        <v>0.31004056000000002</v>
      </c>
      <c r="X183" s="1">
        <v>2.2244723631395312E-2</v>
      </c>
      <c r="Y183" s="1">
        <v>1.1977928109212863E-2</v>
      </c>
      <c r="Z183" s="1">
        <v>3.9915616551226926E-2</v>
      </c>
    </row>
    <row r="184" spans="1:26" ht="15" customHeight="1">
      <c r="A184" s="129"/>
      <c r="B184" s="84" t="s">
        <v>164</v>
      </c>
      <c r="C184" s="84" t="s">
        <v>161</v>
      </c>
      <c r="D184" s="84"/>
      <c r="E184" s="84" t="s">
        <v>251</v>
      </c>
      <c r="F184" s="85">
        <v>0.2</v>
      </c>
      <c r="G184" s="86">
        <v>5.54</v>
      </c>
      <c r="H184" s="1"/>
      <c r="I184" s="1" t="s">
        <v>164</v>
      </c>
      <c r="J184" s="1" t="s">
        <v>161</v>
      </c>
      <c r="K184" s="1" t="s">
        <v>138</v>
      </c>
      <c r="L184" s="1" t="s">
        <v>252</v>
      </c>
      <c r="M184" s="1">
        <v>0.2</v>
      </c>
      <c r="N184" s="1">
        <v>0.17147499999999999</v>
      </c>
      <c r="O184" s="1">
        <v>2.86</v>
      </c>
      <c r="P184" s="1">
        <v>800.28519999999992</v>
      </c>
      <c r="Q184" s="90">
        <v>65</v>
      </c>
      <c r="R184" s="90">
        <v>35</v>
      </c>
      <c r="S184" s="1">
        <v>520.1853799999999</v>
      </c>
      <c r="T184" s="1">
        <v>280.09981999999997</v>
      </c>
      <c r="U184" s="1">
        <v>8.9198788035499993E-2</v>
      </c>
      <c r="V184" s="1">
        <v>4.8030116634499992E-2</v>
      </c>
      <c r="W184" s="1">
        <v>0.16005703999999998</v>
      </c>
      <c r="X184" s="1">
        <v>1.1483738192380976E-2</v>
      </c>
      <c r="Y184" s="1">
        <v>6.1835513343589865E-3</v>
      </c>
      <c r="Z184" s="1">
        <v>2.0606256919947472E-2</v>
      </c>
    </row>
    <row r="185" spans="1:26" ht="15" customHeight="1">
      <c r="A185" s="129"/>
      <c r="B185" s="90" t="s">
        <v>164</v>
      </c>
      <c r="C185" s="90" t="s">
        <v>161</v>
      </c>
      <c r="D185" s="90" t="s">
        <v>138</v>
      </c>
      <c r="E185" s="90" t="s">
        <v>252</v>
      </c>
      <c r="F185" s="91">
        <v>0.2</v>
      </c>
      <c r="G185" s="92">
        <v>2.86</v>
      </c>
      <c r="H185" s="1"/>
      <c r="I185" s="1" t="s">
        <v>164</v>
      </c>
      <c r="J185" s="1" t="s">
        <v>161</v>
      </c>
      <c r="K185" s="1" t="s">
        <v>139</v>
      </c>
      <c r="L185" s="1" t="s">
        <v>247</v>
      </c>
      <c r="M185" s="1">
        <v>0.2</v>
      </c>
      <c r="N185" s="1">
        <v>0.17147499999999999</v>
      </c>
      <c r="O185" s="1">
        <v>2.67</v>
      </c>
      <c r="P185" s="1">
        <v>747.11939999999993</v>
      </c>
      <c r="Q185" s="90">
        <v>65</v>
      </c>
      <c r="R185" s="90">
        <v>35</v>
      </c>
      <c r="S185" s="1">
        <v>485.62761</v>
      </c>
      <c r="T185" s="1">
        <v>261.49178999999998</v>
      </c>
      <c r="U185" s="1">
        <v>8.3272994424750002E-2</v>
      </c>
      <c r="V185" s="1">
        <v>4.4839304690249986E-2</v>
      </c>
      <c r="W185" s="1">
        <v>0.14942388000000001</v>
      </c>
      <c r="X185" s="1">
        <v>1.0720832508271751E-2</v>
      </c>
      <c r="Y185" s="1">
        <v>5.7727559659924797E-3</v>
      </c>
      <c r="Z185" s="1">
        <v>1.9237309781909007E-2</v>
      </c>
    </row>
    <row r="186" spans="1:26" ht="15" customHeight="1">
      <c r="A186" s="129"/>
      <c r="B186" s="90" t="s">
        <v>164</v>
      </c>
      <c r="C186" s="90" t="s">
        <v>161</v>
      </c>
      <c r="D186" s="90" t="s">
        <v>139</v>
      </c>
      <c r="E186" s="90" t="s">
        <v>247</v>
      </c>
      <c r="F186" s="91">
        <v>0.2</v>
      </c>
      <c r="G186" s="92">
        <v>2.67</v>
      </c>
      <c r="H186" s="1"/>
      <c r="I186" s="1" t="s">
        <v>164</v>
      </c>
      <c r="J186" s="1" t="s">
        <v>163</v>
      </c>
      <c r="K186" s="1" t="s">
        <v>139</v>
      </c>
      <c r="L186" s="1" t="s">
        <v>247</v>
      </c>
      <c r="M186" s="1">
        <v>0.2</v>
      </c>
      <c r="N186" s="1">
        <v>0.17147499999999999</v>
      </c>
      <c r="O186" s="1">
        <v>2.67</v>
      </c>
      <c r="P186" s="1">
        <v>747.11939999999993</v>
      </c>
      <c r="Q186" s="90">
        <v>65</v>
      </c>
      <c r="R186" s="90">
        <v>35</v>
      </c>
      <c r="S186" s="1">
        <v>485.62761</v>
      </c>
      <c r="T186" s="1">
        <v>261.49178999999998</v>
      </c>
      <c r="U186" s="1">
        <v>8.3272994424750002E-2</v>
      </c>
      <c r="V186" s="1">
        <v>4.4839304690249986E-2</v>
      </c>
      <c r="W186" s="1">
        <v>0.14942388000000001</v>
      </c>
      <c r="X186" s="1">
        <v>1.0720832508271751E-2</v>
      </c>
      <c r="Y186" s="1">
        <v>5.7727559659924797E-3</v>
      </c>
      <c r="Z186" s="1">
        <v>1.9237309781909007E-2</v>
      </c>
    </row>
    <row r="187" spans="1:26" ht="15" customHeight="1">
      <c r="A187" s="129"/>
      <c r="B187" s="84" t="s">
        <v>162</v>
      </c>
      <c r="C187" s="84" t="s">
        <v>165</v>
      </c>
      <c r="D187" s="84"/>
      <c r="E187" s="84"/>
      <c r="F187" s="85">
        <v>4</v>
      </c>
      <c r="G187" s="86">
        <v>13.06</v>
      </c>
      <c r="H187" s="1"/>
      <c r="I187" s="1" t="s">
        <v>162</v>
      </c>
      <c r="J187" s="1" t="s">
        <v>165</v>
      </c>
      <c r="K187" s="1"/>
      <c r="L187" s="1"/>
      <c r="M187" s="1">
        <v>4</v>
      </c>
      <c r="N187" s="1">
        <v>3.4294999999999995</v>
      </c>
      <c r="O187" s="1">
        <v>13.06</v>
      </c>
      <c r="P187" s="1">
        <v>3654.4492</v>
      </c>
      <c r="Q187" s="90">
        <v>65</v>
      </c>
      <c r="R187" s="90">
        <v>35</v>
      </c>
      <c r="S187" s="1">
        <v>2375.3919799999999</v>
      </c>
      <c r="T187" s="1">
        <v>1279.0572199999999</v>
      </c>
      <c r="U187" s="1">
        <v>8.1464067954099999</v>
      </c>
      <c r="V187" s="1">
        <v>4.3865267359899986</v>
      </c>
      <c r="W187" s="1">
        <v>14.617796800000001</v>
      </c>
      <c r="X187" s="1">
        <v>1.0487945509964725</v>
      </c>
      <c r="Y187" s="1">
        <v>0.56473552745963884</v>
      </c>
      <c r="Z187" s="1">
        <v>1.8819420655560419</v>
      </c>
    </row>
    <row r="188" spans="1:26" ht="15" customHeight="1">
      <c r="A188" s="129"/>
      <c r="B188" s="90" t="s">
        <v>162</v>
      </c>
      <c r="C188" s="90" t="s">
        <v>165</v>
      </c>
      <c r="D188" s="90" t="s">
        <v>138</v>
      </c>
      <c r="E188" s="90" t="s">
        <v>254</v>
      </c>
      <c r="F188" s="91">
        <v>4</v>
      </c>
      <c r="G188" s="92">
        <v>10.61</v>
      </c>
      <c r="H188" s="1"/>
      <c r="I188" s="1" t="s">
        <v>162</v>
      </c>
      <c r="J188" s="1" t="s">
        <v>165</v>
      </c>
      <c r="K188" s="1" t="s">
        <v>138</v>
      </c>
      <c r="L188" s="1" t="s">
        <v>254</v>
      </c>
      <c r="M188" s="1">
        <v>4</v>
      </c>
      <c r="N188" s="1">
        <v>3.4294999999999995</v>
      </c>
      <c r="O188" s="1">
        <v>10.61</v>
      </c>
      <c r="P188" s="1">
        <v>2968.8901999999998</v>
      </c>
      <c r="Q188" s="90">
        <v>65</v>
      </c>
      <c r="R188" s="90">
        <v>35</v>
      </c>
      <c r="S188" s="1">
        <v>1929.7786299999998</v>
      </c>
      <c r="T188" s="1">
        <v>1039.11157</v>
      </c>
      <c r="U188" s="1">
        <v>6.6181758115849982</v>
      </c>
      <c r="V188" s="1">
        <v>3.563633129314999</v>
      </c>
      <c r="W188" s="1">
        <v>11.875560799999999</v>
      </c>
      <c r="X188" s="1">
        <v>0.85204519035777715</v>
      </c>
      <c r="Y188" s="1">
        <v>0.45879356403880306</v>
      </c>
      <c r="Z188" s="1">
        <v>1.5288978036408578</v>
      </c>
    </row>
    <row r="189" spans="1:26" ht="15" customHeight="1">
      <c r="A189" s="129"/>
      <c r="B189" s="90" t="s">
        <v>162</v>
      </c>
      <c r="C189" s="90" t="s">
        <v>165</v>
      </c>
      <c r="D189" s="90" t="s">
        <v>139</v>
      </c>
      <c r="E189" s="90" t="s">
        <v>255</v>
      </c>
      <c r="F189" s="91">
        <v>4</v>
      </c>
      <c r="G189" s="92">
        <v>2.4500000000000002</v>
      </c>
      <c r="H189" s="1"/>
      <c r="I189" s="1" t="s">
        <v>162</v>
      </c>
      <c r="J189" s="1" t="s">
        <v>165</v>
      </c>
      <c r="K189" s="1" t="s">
        <v>139</v>
      </c>
      <c r="L189" s="1" t="s">
        <v>255</v>
      </c>
      <c r="M189" s="1">
        <v>4</v>
      </c>
      <c r="N189" s="1">
        <v>3.4294999999999995</v>
      </c>
      <c r="O189" s="1">
        <v>2.4500000000000002</v>
      </c>
      <c r="P189" s="1">
        <v>685.55900000000008</v>
      </c>
      <c r="Q189" s="90">
        <v>65</v>
      </c>
      <c r="R189" s="90">
        <v>35</v>
      </c>
      <c r="S189" s="1">
        <v>445.61335000000008</v>
      </c>
      <c r="T189" s="1">
        <v>239.94565000000003</v>
      </c>
      <c r="U189" s="1">
        <v>1.5282309838249999</v>
      </c>
      <c r="V189" s="1">
        <v>0.82289360667499989</v>
      </c>
      <c r="W189" s="1">
        <v>2.7422360000000001</v>
      </c>
      <c r="X189" s="1">
        <v>0.19674936063869505</v>
      </c>
      <c r="Y189" s="1">
        <v>0.1059419634208358</v>
      </c>
      <c r="Z189" s="1">
        <v>0.35304426191518401</v>
      </c>
    </row>
    <row r="190" spans="1:26" ht="15" customHeight="1">
      <c r="A190" s="129"/>
      <c r="B190" s="84" t="s">
        <v>164</v>
      </c>
      <c r="C190" s="84" t="s">
        <v>165</v>
      </c>
      <c r="D190" s="84"/>
      <c r="E190" s="84"/>
      <c r="F190" s="85">
        <v>0.2</v>
      </c>
      <c r="G190" s="86">
        <v>13.06</v>
      </c>
      <c r="H190" s="1"/>
      <c r="I190" s="1" t="s">
        <v>164</v>
      </c>
      <c r="J190" s="1" t="s">
        <v>165</v>
      </c>
      <c r="K190" s="1"/>
      <c r="L190" s="1"/>
      <c r="M190" s="1">
        <v>0.2</v>
      </c>
      <c r="N190" s="1">
        <v>0.17147499999999999</v>
      </c>
      <c r="O190" s="1">
        <v>13.06</v>
      </c>
      <c r="P190" s="1">
        <v>3654.4492</v>
      </c>
      <c r="Q190" s="90">
        <v>65</v>
      </c>
      <c r="R190" s="90">
        <v>35</v>
      </c>
      <c r="S190" s="1">
        <v>2375.3919799999999</v>
      </c>
      <c r="T190" s="1">
        <v>1279.0572199999999</v>
      </c>
      <c r="U190" s="1">
        <v>0.40732033977049997</v>
      </c>
      <c r="V190" s="1">
        <v>0.21932633679949998</v>
      </c>
      <c r="W190" s="1">
        <v>0.73088984000000001</v>
      </c>
      <c r="X190" s="1">
        <v>5.2439727549823623E-2</v>
      </c>
      <c r="Y190" s="1">
        <v>2.8236776372981946E-2</v>
      </c>
      <c r="Z190" s="1">
        <v>9.4097103277802088E-2</v>
      </c>
    </row>
    <row r="191" spans="1:26" ht="15" customHeight="1">
      <c r="A191" s="129"/>
      <c r="B191" s="90" t="s">
        <v>164</v>
      </c>
      <c r="C191" s="90" t="s">
        <v>165</v>
      </c>
      <c r="D191" s="90" t="s">
        <v>138</v>
      </c>
      <c r="E191" s="90" t="s">
        <v>254</v>
      </c>
      <c r="F191" s="91">
        <v>0.2</v>
      </c>
      <c r="G191" s="92">
        <v>10.61</v>
      </c>
      <c r="H191" s="1"/>
      <c r="I191" s="1" t="s">
        <v>164</v>
      </c>
      <c r="J191" s="1" t="s">
        <v>165</v>
      </c>
      <c r="K191" s="1" t="s">
        <v>138</v>
      </c>
      <c r="L191" s="1" t="s">
        <v>254</v>
      </c>
      <c r="M191" s="1">
        <v>0.2</v>
      </c>
      <c r="N191" s="1">
        <v>0.17147499999999999</v>
      </c>
      <c r="O191" s="1">
        <v>10.61</v>
      </c>
      <c r="P191" s="1">
        <v>2968.8901999999998</v>
      </c>
      <c r="Q191" s="90">
        <v>65</v>
      </c>
      <c r="R191" s="90">
        <v>35</v>
      </c>
      <c r="S191" s="1">
        <v>1929.7786299999998</v>
      </c>
      <c r="T191" s="1">
        <v>1039.11157</v>
      </c>
      <c r="U191" s="1">
        <v>0.33090879057924999</v>
      </c>
      <c r="V191" s="1">
        <v>0.17818165646574993</v>
      </c>
      <c r="W191" s="1">
        <v>0.5937780399999999</v>
      </c>
      <c r="X191" s="1">
        <v>4.2602259517888867E-2</v>
      </c>
      <c r="Y191" s="1">
        <v>2.293967820194015E-2</v>
      </c>
      <c r="Z191" s="1">
        <v>7.6444890182042882E-2</v>
      </c>
    </row>
    <row r="192" spans="1:26" ht="15" customHeight="1">
      <c r="A192" s="129"/>
      <c r="B192" s="90" t="s">
        <v>164</v>
      </c>
      <c r="C192" s="90" t="s">
        <v>165</v>
      </c>
      <c r="D192" s="90" t="s">
        <v>139</v>
      </c>
      <c r="E192" s="90" t="s">
        <v>255</v>
      </c>
      <c r="F192" s="91">
        <v>0.2</v>
      </c>
      <c r="G192" s="92">
        <v>2.4500000000000002</v>
      </c>
      <c r="H192" s="1"/>
      <c r="I192" s="1" t="s">
        <v>164</v>
      </c>
      <c r="J192" s="1" t="s">
        <v>165</v>
      </c>
      <c r="K192" s="1" t="s">
        <v>139</v>
      </c>
      <c r="L192" s="1" t="s">
        <v>255</v>
      </c>
      <c r="M192" s="1">
        <v>0.2</v>
      </c>
      <c r="N192" s="1">
        <v>0.17147499999999999</v>
      </c>
      <c r="O192" s="1">
        <v>2.4500000000000002</v>
      </c>
      <c r="P192" s="1">
        <v>685.55900000000008</v>
      </c>
      <c r="Q192" s="90">
        <v>65</v>
      </c>
      <c r="R192" s="90">
        <v>35</v>
      </c>
      <c r="S192" s="1">
        <v>445.61335000000008</v>
      </c>
      <c r="T192" s="1">
        <v>239.94565000000003</v>
      </c>
      <c r="U192" s="1">
        <v>7.6411549191249997E-2</v>
      </c>
      <c r="V192" s="1">
        <v>4.1144680333750003E-2</v>
      </c>
      <c r="W192" s="1">
        <v>0.13711180000000001</v>
      </c>
      <c r="X192" s="1">
        <v>9.837468031934752E-3</v>
      </c>
      <c r="Y192" s="1">
        <v>5.2970981710417902E-3</v>
      </c>
      <c r="Z192" s="1">
        <v>1.7652213095759199E-2</v>
      </c>
    </row>
    <row r="193" spans="1:26" ht="15" customHeight="1">
      <c r="A193" s="129"/>
      <c r="B193" s="84" t="s">
        <v>113</v>
      </c>
      <c r="C193" s="84" t="s">
        <v>166</v>
      </c>
      <c r="D193" s="84"/>
      <c r="E193" s="84" t="s">
        <v>256</v>
      </c>
      <c r="F193" s="85">
        <v>1</v>
      </c>
      <c r="G193" s="86">
        <v>4.04</v>
      </c>
      <c r="H193" s="1"/>
      <c r="I193" s="1" t="s">
        <v>113</v>
      </c>
      <c r="J193" s="1" t="s">
        <v>166</v>
      </c>
      <c r="K193" s="1"/>
      <c r="L193" s="1" t="s">
        <v>256</v>
      </c>
      <c r="M193" s="1">
        <v>1</v>
      </c>
      <c r="N193" s="1">
        <v>0.85737499999999989</v>
      </c>
      <c r="O193" s="1">
        <v>4.04</v>
      </c>
      <c r="P193" s="1">
        <v>1130.4728</v>
      </c>
      <c r="Q193" s="90">
        <v>65</v>
      </c>
      <c r="R193" s="90">
        <v>35</v>
      </c>
      <c r="S193" s="1">
        <v>734.80732</v>
      </c>
      <c r="T193" s="1">
        <v>395.66548</v>
      </c>
      <c r="U193" s="1">
        <v>0.63000542598499998</v>
      </c>
      <c r="V193" s="1">
        <v>0.33923369091499994</v>
      </c>
      <c r="W193" s="1">
        <v>1.1304727999999999</v>
      </c>
      <c r="X193" s="1">
        <v>8.1108920100033469E-2</v>
      </c>
      <c r="Y193" s="1">
        <v>4.3674033900018019E-2</v>
      </c>
      <c r="Z193" s="1">
        <v>0.14554069572830033</v>
      </c>
    </row>
    <row r="194" spans="1:26" ht="15" customHeight="1">
      <c r="A194" s="129"/>
      <c r="B194" s="90" t="s">
        <v>113</v>
      </c>
      <c r="C194" s="90" t="s">
        <v>167</v>
      </c>
      <c r="D194" s="90" t="s">
        <v>138</v>
      </c>
      <c r="E194" s="90" t="s">
        <v>257</v>
      </c>
      <c r="F194" s="91">
        <v>1</v>
      </c>
      <c r="G194" s="92">
        <v>1.38</v>
      </c>
      <c r="H194" s="1"/>
      <c r="I194" s="1" t="s">
        <v>113</v>
      </c>
      <c r="J194" s="1" t="s">
        <v>167</v>
      </c>
      <c r="K194" s="1" t="s">
        <v>138</v>
      </c>
      <c r="L194" s="1" t="s">
        <v>257</v>
      </c>
      <c r="M194" s="1">
        <v>1</v>
      </c>
      <c r="N194" s="1">
        <v>0.85737499999999989</v>
      </c>
      <c r="O194" s="1">
        <v>1.38</v>
      </c>
      <c r="P194" s="1">
        <v>386.15159999999997</v>
      </c>
      <c r="Q194" s="90">
        <v>65</v>
      </c>
      <c r="R194" s="90">
        <v>35</v>
      </c>
      <c r="S194" s="1">
        <v>250.99853999999999</v>
      </c>
      <c r="T194" s="1">
        <v>135.15305999999998</v>
      </c>
      <c r="U194" s="1">
        <v>0.21519987323249995</v>
      </c>
      <c r="V194" s="1">
        <v>0.11587685481749996</v>
      </c>
      <c r="W194" s="1">
        <v>0.38615159999999998</v>
      </c>
      <c r="X194" s="1">
        <v>2.7705522212387666E-2</v>
      </c>
      <c r="Y194" s="1">
        <v>1.4918358114362587E-2</v>
      </c>
      <c r="Z194" s="1">
        <v>4.9714396065607534E-2</v>
      </c>
    </row>
    <row r="195" spans="1:26" ht="15" customHeight="1">
      <c r="A195" s="129"/>
      <c r="B195" s="90" t="s">
        <v>113</v>
      </c>
      <c r="C195" s="90" t="s">
        <v>168</v>
      </c>
      <c r="D195" s="90" t="s">
        <v>139</v>
      </c>
      <c r="E195" s="90" t="s">
        <v>258</v>
      </c>
      <c r="F195" s="91">
        <v>1</v>
      </c>
      <c r="G195" s="92">
        <v>2.67</v>
      </c>
      <c r="H195" s="1"/>
      <c r="I195" s="1" t="s">
        <v>113</v>
      </c>
      <c r="J195" s="1" t="s">
        <v>168</v>
      </c>
      <c r="K195" s="1" t="s">
        <v>139</v>
      </c>
      <c r="L195" s="1" t="s">
        <v>258</v>
      </c>
      <c r="M195" s="1">
        <v>1</v>
      </c>
      <c r="N195" s="1">
        <v>0.85737499999999989</v>
      </c>
      <c r="O195" s="1">
        <v>2.67</v>
      </c>
      <c r="P195" s="1">
        <v>747.11939999999993</v>
      </c>
      <c r="Q195" s="90">
        <v>65</v>
      </c>
      <c r="R195" s="90">
        <v>35</v>
      </c>
      <c r="S195" s="1">
        <v>485.62761</v>
      </c>
      <c r="T195" s="1">
        <v>261.49178999999998</v>
      </c>
      <c r="U195" s="1">
        <v>0.4163649721237499</v>
      </c>
      <c r="V195" s="1">
        <v>0.22419652345124993</v>
      </c>
      <c r="W195" s="1">
        <v>0.74711939999999988</v>
      </c>
      <c r="X195" s="1">
        <v>5.3604162541358746E-2</v>
      </c>
      <c r="Y195" s="1">
        <v>2.88637798299624E-2</v>
      </c>
      <c r="Z195" s="1">
        <v>9.6186548909545005E-2</v>
      </c>
    </row>
    <row r="196" spans="1:26" ht="15" customHeight="1">
      <c r="A196" s="129"/>
      <c r="B196" s="84" t="s">
        <v>113</v>
      </c>
      <c r="C196" s="84" t="s">
        <v>169</v>
      </c>
      <c r="D196" s="84"/>
      <c r="E196" s="84"/>
      <c r="F196" s="85">
        <v>1</v>
      </c>
      <c r="G196" s="86">
        <v>4.5599999999999996</v>
      </c>
      <c r="H196" s="1"/>
      <c r="I196" s="1" t="s">
        <v>113</v>
      </c>
      <c r="J196" s="1" t="s">
        <v>169</v>
      </c>
      <c r="K196" s="1"/>
      <c r="L196" s="1"/>
      <c r="M196" s="1">
        <v>1</v>
      </c>
      <c r="N196" s="1">
        <v>0.85737499999999989</v>
      </c>
      <c r="O196" s="1">
        <v>4.5599999999999996</v>
      </c>
      <c r="P196" s="1">
        <v>1275.9791999999998</v>
      </c>
      <c r="Q196" s="90">
        <v>65</v>
      </c>
      <c r="R196" s="90">
        <v>35</v>
      </c>
      <c r="S196" s="1">
        <v>829.38647999999989</v>
      </c>
      <c r="T196" s="1">
        <v>446.59271999999987</v>
      </c>
      <c r="U196" s="1">
        <v>0.7110952332899998</v>
      </c>
      <c r="V196" s="1">
        <v>0.38289743330999981</v>
      </c>
      <c r="W196" s="1">
        <v>1.2759791999999999</v>
      </c>
      <c r="X196" s="1">
        <v>9.1548682093107056E-2</v>
      </c>
      <c r="Y196" s="1">
        <v>4.9295444203980722E-2</v>
      </c>
      <c r="Z196" s="1">
        <v>0.16427365656461621</v>
      </c>
    </row>
    <row r="197" spans="1:26" ht="15" customHeight="1">
      <c r="A197" s="129"/>
      <c r="B197" s="90" t="s">
        <v>113</v>
      </c>
      <c r="C197" s="90" t="s">
        <v>170</v>
      </c>
      <c r="D197" s="90" t="s">
        <v>138</v>
      </c>
      <c r="E197" s="90" t="s">
        <v>259</v>
      </c>
      <c r="F197" s="91">
        <v>1</v>
      </c>
      <c r="G197" s="92">
        <v>1.89</v>
      </c>
      <c r="H197" s="1"/>
      <c r="I197" s="1" t="s">
        <v>113</v>
      </c>
      <c r="J197" s="1" t="s">
        <v>170</v>
      </c>
      <c r="K197" s="1" t="s">
        <v>138</v>
      </c>
      <c r="L197" s="1" t="s">
        <v>259</v>
      </c>
      <c r="M197" s="1">
        <v>1</v>
      </c>
      <c r="N197" s="1">
        <v>0.85737499999999989</v>
      </c>
      <c r="O197" s="1">
        <v>1.89</v>
      </c>
      <c r="P197" s="1">
        <v>528.85979999999995</v>
      </c>
      <c r="Q197" s="90">
        <v>65</v>
      </c>
      <c r="R197" s="90">
        <v>35</v>
      </c>
      <c r="S197" s="1">
        <v>343.75886999999994</v>
      </c>
      <c r="T197" s="1">
        <v>185.10092999999998</v>
      </c>
      <c r="U197" s="1">
        <v>0.29473026116624995</v>
      </c>
      <c r="V197" s="1">
        <v>0.15870090985874996</v>
      </c>
      <c r="W197" s="1">
        <v>0.52885979999999999</v>
      </c>
      <c r="X197" s="1">
        <v>3.7944519551748324E-2</v>
      </c>
      <c r="Y197" s="1">
        <v>2.0431664374018325E-2</v>
      </c>
      <c r="Z197" s="1">
        <v>6.80871076550712E-2</v>
      </c>
    </row>
    <row r="198" spans="1:26" ht="15" customHeight="1">
      <c r="A198" s="129"/>
      <c r="B198" s="90" t="s">
        <v>113</v>
      </c>
      <c r="C198" s="90" t="s">
        <v>171</v>
      </c>
      <c r="D198" s="90" t="s">
        <v>139</v>
      </c>
      <c r="E198" s="90" t="s">
        <v>258</v>
      </c>
      <c r="F198" s="91">
        <v>1</v>
      </c>
      <c r="G198" s="92">
        <v>2.67</v>
      </c>
      <c r="H198" s="1"/>
      <c r="I198" s="1" t="s">
        <v>113</v>
      </c>
      <c r="J198" s="1" t="s">
        <v>171</v>
      </c>
      <c r="K198" s="1" t="s">
        <v>139</v>
      </c>
      <c r="L198" s="1" t="s">
        <v>258</v>
      </c>
      <c r="M198" s="1">
        <v>1</v>
      </c>
      <c r="N198" s="1">
        <v>0.85737499999999989</v>
      </c>
      <c r="O198" s="1">
        <v>2.67</v>
      </c>
      <c r="P198" s="1">
        <v>747.11939999999993</v>
      </c>
      <c r="Q198" s="90">
        <v>65</v>
      </c>
      <c r="R198" s="90">
        <v>35</v>
      </c>
      <c r="S198" s="1">
        <v>485.62761</v>
      </c>
      <c r="T198" s="1">
        <v>261.49178999999998</v>
      </c>
      <c r="U198" s="1">
        <v>0.4163649721237499</v>
      </c>
      <c r="V198" s="1">
        <v>0.22419652345124993</v>
      </c>
      <c r="W198" s="1">
        <v>0.74711939999999988</v>
      </c>
      <c r="X198" s="1">
        <v>5.3604162541358746E-2</v>
      </c>
      <c r="Y198" s="1">
        <v>2.88637798299624E-2</v>
      </c>
      <c r="Z198" s="1">
        <v>9.6186548909545005E-2</v>
      </c>
    </row>
    <row r="199" spans="1:26" ht="15" customHeight="1">
      <c r="A199" s="129"/>
      <c r="B199" s="84" t="s">
        <v>65</v>
      </c>
      <c r="C199" s="84" t="s">
        <v>172</v>
      </c>
      <c r="D199" s="84"/>
      <c r="E199" s="84" t="s">
        <v>251</v>
      </c>
      <c r="F199" s="85">
        <v>0.5</v>
      </c>
      <c r="G199" s="86">
        <v>13.33</v>
      </c>
      <c r="H199" s="1"/>
      <c r="I199" s="1" t="s">
        <v>65</v>
      </c>
      <c r="J199" s="1" t="s">
        <v>172</v>
      </c>
      <c r="K199" s="1"/>
      <c r="L199" s="1" t="s">
        <v>251</v>
      </c>
      <c r="M199" s="1">
        <v>0.5</v>
      </c>
      <c r="N199" s="1">
        <v>0.42868749999999994</v>
      </c>
      <c r="O199" s="1">
        <v>13.33</v>
      </c>
      <c r="P199" s="1">
        <v>3730.0005999999998</v>
      </c>
      <c r="Q199" s="90">
        <v>65</v>
      </c>
      <c r="R199" s="90">
        <v>35</v>
      </c>
      <c r="S199" s="1">
        <v>2424.5003899999997</v>
      </c>
      <c r="T199" s="1">
        <v>1305.5002099999999</v>
      </c>
      <c r="U199" s="1">
        <v>1.039353010938125</v>
      </c>
      <c r="V199" s="1">
        <v>0.55965162127437484</v>
      </c>
      <c r="W199" s="1">
        <v>1.8650002999999999</v>
      </c>
      <c r="X199" s="1">
        <v>0.13380964169968393</v>
      </c>
      <c r="Y199" s="1">
        <v>7.2051345530599012E-2</v>
      </c>
      <c r="Z199" s="1">
        <v>0.24010612302701032</v>
      </c>
    </row>
    <row r="200" spans="1:26" ht="15" customHeight="1">
      <c r="A200" s="129"/>
      <c r="B200" s="90" t="s">
        <v>65</v>
      </c>
      <c r="C200" s="90" t="s">
        <v>172</v>
      </c>
      <c r="D200" s="90" t="s">
        <v>135</v>
      </c>
      <c r="E200" s="90" t="s">
        <v>229</v>
      </c>
      <c r="F200" s="91">
        <v>0.5</v>
      </c>
      <c r="G200" s="92">
        <v>4.7300000000000004</v>
      </c>
      <c r="H200" s="1"/>
      <c r="I200" s="1" t="s">
        <v>65</v>
      </c>
      <c r="J200" s="1" t="s">
        <v>172</v>
      </c>
      <c r="K200" s="1" t="s">
        <v>135</v>
      </c>
      <c r="L200" s="1" t="s">
        <v>229</v>
      </c>
      <c r="M200" s="1">
        <v>0.5</v>
      </c>
      <c r="N200" s="1">
        <v>0.42868749999999994</v>
      </c>
      <c r="O200" s="1">
        <v>4.7300000000000004</v>
      </c>
      <c r="P200" s="1">
        <v>1323.5486000000001</v>
      </c>
      <c r="Q200" s="90">
        <v>65</v>
      </c>
      <c r="R200" s="90">
        <v>35</v>
      </c>
      <c r="S200" s="1">
        <v>860.30659000000003</v>
      </c>
      <c r="T200" s="1">
        <v>463.24200999999999</v>
      </c>
      <c r="U200" s="1">
        <v>0.36880268130062499</v>
      </c>
      <c r="V200" s="1">
        <v>0.19858605916187497</v>
      </c>
      <c r="W200" s="1">
        <v>0.66177430000000004</v>
      </c>
      <c r="X200" s="1">
        <v>4.7480840603113653E-2</v>
      </c>
      <c r="Y200" s="1">
        <v>2.5566606478599655E-2</v>
      </c>
      <c r="Z200" s="1">
        <v>8.5198946880552059E-2</v>
      </c>
    </row>
    <row r="201" spans="1:26" ht="15" customHeight="1">
      <c r="A201" s="129"/>
      <c r="B201" s="90" t="s">
        <v>65</v>
      </c>
      <c r="C201" s="90" t="s">
        <v>172</v>
      </c>
      <c r="D201" s="90" t="s">
        <v>136</v>
      </c>
      <c r="E201" s="90" t="s">
        <v>230</v>
      </c>
      <c r="F201" s="91">
        <v>0.5</v>
      </c>
      <c r="G201" s="92">
        <v>1.45</v>
      </c>
      <c r="H201" s="1"/>
      <c r="I201" s="1" t="s">
        <v>65</v>
      </c>
      <c r="J201" s="1" t="s">
        <v>172</v>
      </c>
      <c r="K201" s="1" t="s">
        <v>136</v>
      </c>
      <c r="L201" s="1" t="s">
        <v>230</v>
      </c>
      <c r="M201" s="1">
        <v>0.5</v>
      </c>
      <c r="N201" s="1">
        <v>0.42868749999999994</v>
      </c>
      <c r="O201" s="1">
        <v>1.45</v>
      </c>
      <c r="P201" s="1">
        <v>405.73899999999998</v>
      </c>
      <c r="Q201" s="90">
        <v>65</v>
      </c>
      <c r="R201" s="90">
        <v>35</v>
      </c>
      <c r="S201" s="1">
        <v>263.73034999999999</v>
      </c>
      <c r="T201" s="1">
        <v>142.00864999999999</v>
      </c>
      <c r="U201" s="1">
        <v>0.11305790441562499</v>
      </c>
      <c r="V201" s="1">
        <v>6.087733314687499E-2</v>
      </c>
      <c r="W201" s="1">
        <v>0.20286949999999998</v>
      </c>
      <c r="X201" s="1">
        <v>1.4555437394189174E-2</v>
      </c>
      <c r="Y201" s="1">
        <v>7.8375432122557084E-3</v>
      </c>
      <c r="Z201" s="1">
        <v>2.6118070396786569E-2</v>
      </c>
    </row>
    <row r="202" spans="1:26" ht="15" customHeight="1">
      <c r="A202" s="129"/>
      <c r="B202" s="90" t="s">
        <v>65</v>
      </c>
      <c r="C202" s="90" t="s">
        <v>172</v>
      </c>
      <c r="D202" s="90" t="s">
        <v>137</v>
      </c>
      <c r="E202" s="90" t="s">
        <v>231</v>
      </c>
      <c r="F202" s="91">
        <v>0.5</v>
      </c>
      <c r="G202" s="92">
        <v>4.4800000000000004</v>
      </c>
      <c r="H202" s="1"/>
      <c r="I202" s="1" t="s">
        <v>65</v>
      </c>
      <c r="J202" s="1" t="s">
        <v>172</v>
      </c>
      <c r="K202" s="1" t="s">
        <v>137</v>
      </c>
      <c r="L202" s="1" t="s">
        <v>231</v>
      </c>
      <c r="M202" s="1">
        <v>0.5</v>
      </c>
      <c r="N202" s="1">
        <v>0.42868749999999994</v>
      </c>
      <c r="O202" s="1">
        <v>4.4800000000000004</v>
      </c>
      <c r="P202" s="1">
        <v>1253.5936000000002</v>
      </c>
      <c r="Q202" s="90">
        <v>65</v>
      </c>
      <c r="R202" s="90">
        <v>35</v>
      </c>
      <c r="S202" s="1">
        <v>814.83584000000008</v>
      </c>
      <c r="T202" s="1">
        <v>438.75776000000008</v>
      </c>
      <c r="U202" s="1">
        <v>0.34930993915999997</v>
      </c>
      <c r="V202" s="1">
        <v>0.18808996723999999</v>
      </c>
      <c r="W202" s="1">
        <v>0.62679680000000004</v>
      </c>
      <c r="X202" s="1">
        <v>4.4971282431701724E-2</v>
      </c>
      <c r="Y202" s="1">
        <v>2.4215305924762467E-2</v>
      </c>
      <c r="Z202" s="1">
        <v>8.0695831294899198E-2</v>
      </c>
    </row>
    <row r="203" spans="1:26" ht="15" customHeight="1">
      <c r="A203" s="129"/>
      <c r="B203" s="90" t="s">
        <v>65</v>
      </c>
      <c r="C203" s="90" t="s">
        <v>172</v>
      </c>
      <c r="D203" s="90" t="s">
        <v>138</v>
      </c>
      <c r="E203" s="90"/>
      <c r="F203" s="91">
        <v>0.5</v>
      </c>
      <c r="G203" s="92">
        <v>10.66</v>
      </c>
      <c r="H203" s="1"/>
      <c r="I203" s="1" t="s">
        <v>65</v>
      </c>
      <c r="J203" s="1" t="s">
        <v>172</v>
      </c>
      <c r="K203" s="1" t="s">
        <v>138</v>
      </c>
      <c r="L203" s="1"/>
      <c r="M203" s="1">
        <v>0.5</v>
      </c>
      <c r="N203" s="1">
        <v>0.42868749999999994</v>
      </c>
      <c r="O203" s="1">
        <v>10.66</v>
      </c>
      <c r="P203" s="1">
        <v>2982.8811999999998</v>
      </c>
      <c r="Q203" s="90">
        <v>65</v>
      </c>
      <c r="R203" s="90">
        <v>35</v>
      </c>
      <c r="S203" s="1">
        <v>1938.8727799999999</v>
      </c>
      <c r="T203" s="1">
        <v>1044.0084199999999</v>
      </c>
      <c r="U203" s="1">
        <v>0.83117052487624987</v>
      </c>
      <c r="V203" s="1">
        <v>0.44755335954874981</v>
      </c>
      <c r="W203" s="1">
        <v>1.4914406</v>
      </c>
      <c r="X203" s="1">
        <v>0.10700756042900456</v>
      </c>
      <c r="Y203" s="1">
        <v>5.7619455615617814E-2</v>
      </c>
      <c r="Z203" s="1">
        <v>0.19201284857223783</v>
      </c>
    </row>
    <row r="204" spans="1:26" ht="15" customHeight="1">
      <c r="A204" s="129"/>
      <c r="B204" s="90" t="s">
        <v>65</v>
      </c>
      <c r="C204" s="90" t="s">
        <v>172</v>
      </c>
      <c r="D204" s="90" t="s">
        <v>139</v>
      </c>
      <c r="E204" s="90" t="s">
        <v>247</v>
      </c>
      <c r="F204" s="91">
        <v>0.5</v>
      </c>
      <c r="G204" s="92">
        <v>2.67</v>
      </c>
      <c r="H204" s="1"/>
      <c r="I204" s="1" t="s">
        <v>65</v>
      </c>
      <c r="J204" s="1" t="s">
        <v>172</v>
      </c>
      <c r="K204" s="1" t="s">
        <v>139</v>
      </c>
      <c r="L204" s="1" t="s">
        <v>247</v>
      </c>
      <c r="M204" s="1">
        <v>0.5</v>
      </c>
      <c r="N204" s="1">
        <v>0.42868749999999994</v>
      </c>
      <c r="O204" s="1">
        <v>2.67</v>
      </c>
      <c r="P204" s="1">
        <v>747.11939999999993</v>
      </c>
      <c r="Q204" s="90">
        <v>65</v>
      </c>
      <c r="R204" s="90">
        <v>35</v>
      </c>
      <c r="S204" s="1">
        <v>485.62761</v>
      </c>
      <c r="T204" s="1">
        <v>261.49178999999998</v>
      </c>
      <c r="U204" s="1">
        <v>0.20818248606187495</v>
      </c>
      <c r="V204" s="1">
        <v>0.11209826172562497</v>
      </c>
      <c r="W204" s="1">
        <v>0.37355969999999994</v>
      </c>
      <c r="X204" s="1">
        <v>2.6802081270679373E-2</v>
      </c>
      <c r="Y204" s="1">
        <v>1.44318899149812E-2</v>
      </c>
      <c r="Z204" s="1">
        <v>4.8093274454772503E-2</v>
      </c>
    </row>
    <row r="205" spans="1:26" ht="15" customHeight="1">
      <c r="A205" s="94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.75" customHeight="1">
      <c r="A206" s="128" t="s">
        <v>260</v>
      </c>
      <c r="B206" s="79" t="s">
        <v>113</v>
      </c>
      <c r="C206" s="79" t="s">
        <v>174</v>
      </c>
      <c r="D206" s="79"/>
      <c r="E206" s="79"/>
      <c r="F206" s="80">
        <v>81.400000000000006</v>
      </c>
      <c r="G206" s="81">
        <v>3.0691999999999999</v>
      </c>
      <c r="H206" s="1"/>
      <c r="I206" s="1" t="s">
        <v>113</v>
      </c>
      <c r="J206" s="1" t="s">
        <v>174</v>
      </c>
      <c r="K206" s="1"/>
      <c r="L206" s="1"/>
      <c r="M206" s="1">
        <v>81.400000000000006</v>
      </c>
      <c r="N206" s="1">
        <v>66.300808749999987</v>
      </c>
      <c r="O206" s="1">
        <v>3.0691999999999999</v>
      </c>
      <c r="P206" s="1">
        <v>858.82354399999997</v>
      </c>
      <c r="Q206" s="82">
        <v>10</v>
      </c>
      <c r="R206" s="82">
        <v>90</v>
      </c>
      <c r="S206" s="1">
        <v>85.882354399999997</v>
      </c>
      <c r="T206" s="1">
        <v>772.94118959999992</v>
      </c>
      <c r="U206" s="1">
        <v>5.6940695540741206</v>
      </c>
      <c r="V206" s="1">
        <v>51.246625986667084</v>
      </c>
      <c r="W206" s="1">
        <v>69.908236481599999</v>
      </c>
      <c r="X206" s="1">
        <v>0.73307278549760801</v>
      </c>
      <c r="Y206" s="1">
        <v>6.5976550694784724</v>
      </c>
      <c r="Z206" s="1">
        <v>9.0002106858923199</v>
      </c>
    </row>
    <row r="207" spans="1:26" ht="15" customHeight="1">
      <c r="A207" s="129"/>
      <c r="B207" s="84" t="s">
        <v>113</v>
      </c>
      <c r="C207" s="84" t="s">
        <v>174</v>
      </c>
      <c r="D207" s="84" t="s">
        <v>175</v>
      </c>
      <c r="E207" s="84" t="s">
        <v>261</v>
      </c>
      <c r="F207" s="85">
        <v>81.400000000000006</v>
      </c>
      <c r="G207" s="86">
        <v>1.0245</v>
      </c>
      <c r="H207" s="1"/>
      <c r="I207" s="1" t="s">
        <v>113</v>
      </c>
      <c r="J207" s="1" t="s">
        <v>174</v>
      </c>
      <c r="K207" s="1" t="s">
        <v>175</v>
      </c>
      <c r="L207" s="1" t="s">
        <v>261</v>
      </c>
      <c r="M207" s="1">
        <v>81.400000000000006</v>
      </c>
      <c r="N207" s="1">
        <v>66.300808749999987</v>
      </c>
      <c r="O207" s="1">
        <v>1.0245</v>
      </c>
      <c r="P207" s="1">
        <v>286.67559</v>
      </c>
      <c r="Q207" s="84">
        <v>0</v>
      </c>
      <c r="R207" s="84">
        <v>100</v>
      </c>
      <c r="S207" s="1">
        <v>0</v>
      </c>
      <c r="T207" s="1">
        <v>286.67559</v>
      </c>
      <c r="U207" s="1">
        <v>0</v>
      </c>
      <c r="V207" s="1">
        <v>19.006823465883407</v>
      </c>
      <c r="W207" s="1">
        <v>23.335393026000002</v>
      </c>
      <c r="X207" s="1">
        <v>0</v>
      </c>
      <c r="Y207" s="1">
        <v>2.4469994420119225</v>
      </c>
      <c r="Z207" s="1">
        <v>3.0042733766768808</v>
      </c>
    </row>
    <row r="208" spans="1:26" ht="15" customHeight="1">
      <c r="A208" s="129"/>
      <c r="B208" s="84" t="s">
        <v>113</v>
      </c>
      <c r="C208" s="84" t="s">
        <v>174</v>
      </c>
      <c r="D208" s="84" t="s">
        <v>176</v>
      </c>
      <c r="E208" s="84"/>
      <c r="F208" s="85">
        <v>81.400000000000006</v>
      </c>
      <c r="G208" s="86">
        <v>1.0245</v>
      </c>
      <c r="H208" s="1"/>
      <c r="I208" s="1" t="s">
        <v>113</v>
      </c>
      <c r="J208" s="1" t="s">
        <v>174</v>
      </c>
      <c r="K208" s="1" t="s">
        <v>176</v>
      </c>
      <c r="L208" s="1"/>
      <c r="M208" s="1">
        <v>81.400000000000006</v>
      </c>
      <c r="N208" s="1">
        <v>66.300808749999987</v>
      </c>
      <c r="O208" s="1">
        <v>1.0245</v>
      </c>
      <c r="P208" s="1">
        <v>286.67559</v>
      </c>
      <c r="Q208" s="84">
        <v>0</v>
      </c>
      <c r="R208" s="84">
        <v>100</v>
      </c>
      <c r="S208" s="1">
        <v>0</v>
      </c>
      <c r="T208" s="1">
        <v>286.67559</v>
      </c>
      <c r="U208" s="1">
        <v>0</v>
      </c>
      <c r="V208" s="1">
        <v>19.006823465883407</v>
      </c>
      <c r="W208" s="1">
        <v>23.335393026000002</v>
      </c>
      <c r="X208" s="1">
        <v>0</v>
      </c>
      <c r="Y208" s="1">
        <v>2.4469994420119225</v>
      </c>
      <c r="Z208" s="1">
        <v>3.0042733766768808</v>
      </c>
    </row>
    <row r="209" spans="1:26" ht="15.75" customHeight="1">
      <c r="A209" s="129"/>
      <c r="B209" s="84" t="s">
        <v>113</v>
      </c>
      <c r="C209" s="84" t="s">
        <v>174</v>
      </c>
      <c r="D209" s="84" t="s">
        <v>177</v>
      </c>
      <c r="E209" s="84"/>
      <c r="F209" s="85">
        <v>81.400000000000006</v>
      </c>
      <c r="G209" s="86">
        <v>1.0245</v>
      </c>
      <c r="H209" s="1"/>
      <c r="I209" s="1" t="s">
        <v>113</v>
      </c>
      <c r="J209" s="1" t="s">
        <v>174</v>
      </c>
      <c r="K209" s="1" t="s">
        <v>177</v>
      </c>
      <c r="L209" s="1"/>
      <c r="M209" s="1">
        <v>81.400000000000006</v>
      </c>
      <c r="N209" s="1">
        <v>66.300808749999987</v>
      </c>
      <c r="O209" s="1">
        <v>1.0245</v>
      </c>
      <c r="P209" s="1">
        <v>286.67559</v>
      </c>
      <c r="Q209" s="84">
        <v>30</v>
      </c>
      <c r="R209" s="84">
        <v>70</v>
      </c>
      <c r="S209" s="1">
        <v>86.002677000000006</v>
      </c>
      <c r="T209" s="1">
        <v>200.67291299999999</v>
      </c>
      <c r="U209" s="1">
        <v>5.7020470397650227</v>
      </c>
      <c r="V209" s="1">
        <v>13.304776426118385</v>
      </c>
      <c r="W209" s="1">
        <v>23.335393026000002</v>
      </c>
      <c r="X209" s="1">
        <v>0.73409983260357681</v>
      </c>
      <c r="Y209" s="1">
        <v>1.7128996094083457</v>
      </c>
      <c r="Z209" s="1">
        <v>3.0042733766768808</v>
      </c>
    </row>
    <row r="210" spans="1:26" ht="15.75" customHeight="1">
      <c r="A210" s="9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9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9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9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9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9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9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9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9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9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9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9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9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9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9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9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9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9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9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9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9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9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9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9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9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9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9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9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9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9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9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9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9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9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9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9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9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9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9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9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9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9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9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9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9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9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9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9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9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9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9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9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9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9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9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9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9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9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9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9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9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9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9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9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9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9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9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9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9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9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9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9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9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9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9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9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9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9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9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9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9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9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9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9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9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9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9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9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9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9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9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9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9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9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9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9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9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9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9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9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9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9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9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9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9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9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9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9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9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9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9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9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9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9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9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9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9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9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9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9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9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9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9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9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9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9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9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9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9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9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9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9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9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9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9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9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9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9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9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9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9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9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9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9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9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9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9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9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9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9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9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9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9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9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9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9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9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9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9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9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9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9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9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9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9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9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9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9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9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9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9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9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9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9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9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9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9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9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9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9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9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9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9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9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9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9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9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9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9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9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9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9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9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9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9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9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9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9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9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9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9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9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9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9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9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9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9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9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9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9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9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9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9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9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9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9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9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9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9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9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9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9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9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9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9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9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9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9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9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9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9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9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9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9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9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9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9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9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9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9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9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9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9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9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9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9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9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9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9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9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9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9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9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9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9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9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9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9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9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9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9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9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9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9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9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9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9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9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9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9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9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9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9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9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9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9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9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9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9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9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9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9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9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9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9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9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9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9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9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9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9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9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9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9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9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9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9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9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9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9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9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9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9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9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9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9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9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9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9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9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9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9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9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9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9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9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9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9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9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9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9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9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9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9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9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9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9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9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9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9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9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9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9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9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9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9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9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9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9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9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9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9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9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9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9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9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9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9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9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9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9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9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9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9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9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9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9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9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9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9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9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9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9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9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9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9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9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9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9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9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9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9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9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9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9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9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9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9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9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9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9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9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9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9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9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9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9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9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9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9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9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9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9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9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9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9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9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9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9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9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9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9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9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9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9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9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9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9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9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9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9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9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9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9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9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9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9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9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9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9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9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9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9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9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9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9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9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9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9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9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9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9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9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9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9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9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9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9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9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9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9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9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9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9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9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9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9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9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9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9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9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9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9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9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9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9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9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9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9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9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9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9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9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9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9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9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9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9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9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9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9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9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9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9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9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9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9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9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9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9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9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9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9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9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9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9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9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9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9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9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9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9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9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9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9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9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9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9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9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9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9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9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9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9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9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9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9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9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9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9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9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9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9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9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9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9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9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9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9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9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9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9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9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9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9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9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9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9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9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9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9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9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9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9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9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9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9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9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9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9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9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9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9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9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9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9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9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9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9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9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9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9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9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9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9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9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9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9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9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9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9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9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9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9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9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9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9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9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9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9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9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9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9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9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9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9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9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9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9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9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9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9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9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9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9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9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9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9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9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9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9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9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9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9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9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9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9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9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9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9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9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9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9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9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9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9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9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9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9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9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9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9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9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9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9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9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9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9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9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9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9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9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9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9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9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9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9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9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9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9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9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9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9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9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9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9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9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9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9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9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9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9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9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9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9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9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9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9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9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9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9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9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9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9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9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9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9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9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9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9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9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9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9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9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9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9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9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9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9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9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9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9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9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9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9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9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9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9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9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9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9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9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9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9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9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9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9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9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9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9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9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9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9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9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9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9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9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9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9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9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9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9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9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9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9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9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9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9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9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9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9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9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9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9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9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9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9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9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9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9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9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9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9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9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9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9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9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9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9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9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9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9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9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9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9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9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9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9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9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9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9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9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9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9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9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9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9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9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9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9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9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9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9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9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9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9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9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9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9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9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9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9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9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9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9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9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9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9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9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9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9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9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9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9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9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9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9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9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9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9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9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9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9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9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9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9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9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9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9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9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95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pjKHjNWBCms+gwX04XW9ezruu+StwFpVxs/zVmPTY4pSWqvx0UuJXF79AzBAtUf2Y0zZewZvFUyxFRUXaQLZxg==" saltValue="jgm1h/xNKxYm2NrTiUjS2w==" spinCount="100000" sheet="1" objects="1" scenarios="1"/>
  <mergeCells count="9">
    <mergeCell ref="A182:A204"/>
    <mergeCell ref="A206:A209"/>
    <mergeCell ref="A2:A12"/>
    <mergeCell ref="A14:A27"/>
    <mergeCell ref="A30:A72"/>
    <mergeCell ref="A74:A100"/>
    <mergeCell ref="A101:A127"/>
    <mergeCell ref="A128:A154"/>
    <mergeCell ref="A155:A18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Ready Reckoner</vt:lpstr>
      <vt:lpstr>Model Processes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Pauline Op de Beeck</cp:lastModifiedBy>
  <dcterms:created xsi:type="dcterms:W3CDTF">2024-02-20T18:07:00Z</dcterms:created>
  <dcterms:modified xsi:type="dcterms:W3CDTF">2024-11-26T10:48:45Z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0x0101009B6363485B9A9D418B394C2390564DDF</vt:lpwstr>
  </property>
</Properties>
</file>